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8265" activeTab="0"/>
  </bookViews>
  <sheets>
    <sheet name="Смета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<sst xmlns="http://schemas.openxmlformats.org/spreadsheetml/2006/main" count="214" uniqueCount="116">
  <si>
    <t>№ п/п</t>
  </si>
  <si>
    <t>м2</t>
  </si>
  <si>
    <t/>
  </si>
  <si>
    <t>м</t>
  </si>
  <si>
    <t>шт</t>
  </si>
  <si>
    <t>100шт</t>
  </si>
  <si>
    <t xml:space="preserve">Директор                                             </t>
  </si>
  <si>
    <t xml:space="preserve">Директор                                                     </t>
  </si>
  <si>
    <t>1000шт</t>
  </si>
  <si>
    <t>Монтажный комплект</t>
  </si>
  <si>
    <t xml:space="preserve"> Устройство дверных блоков внутренних </t>
  </si>
  <si>
    <t>Установка ограничителей отрывания дверей</t>
  </si>
  <si>
    <t>Ограничитель открывания</t>
  </si>
  <si>
    <t xml:space="preserve"> Погрузочно-разгрузочные работы</t>
  </si>
  <si>
    <t>чел/смен</t>
  </si>
  <si>
    <t xml:space="preserve"> Послестроительная уборка помещений</t>
  </si>
  <si>
    <t>Вывоз строительного мусора</t>
  </si>
  <si>
    <t>Мешки для мусора</t>
  </si>
  <si>
    <t xml:space="preserve">Установка розеток </t>
  </si>
  <si>
    <t>Рамка,  белый</t>
  </si>
  <si>
    <t>Электромонтажные работы</t>
  </si>
  <si>
    <t>Установка дверного блока</t>
  </si>
  <si>
    <t xml:space="preserve"> Устройство стен </t>
  </si>
  <si>
    <t xml:space="preserve"> Устройство полов</t>
  </si>
  <si>
    <t xml:space="preserve"> Наименование работ                                             </t>
  </si>
  <si>
    <t>Ед.изм</t>
  </si>
  <si>
    <t xml:space="preserve"> К-во    </t>
  </si>
  <si>
    <t xml:space="preserve"> Цена, грн</t>
  </si>
  <si>
    <t xml:space="preserve"> Стоимость, грн</t>
  </si>
  <si>
    <t xml:space="preserve">Наименование материалов                                             </t>
  </si>
  <si>
    <t xml:space="preserve"> Прочие работы </t>
  </si>
  <si>
    <t>Итого по материалам</t>
  </si>
  <si>
    <t>Итого по работам</t>
  </si>
  <si>
    <t>Смета</t>
  </si>
  <si>
    <t>Грунтовка стен</t>
  </si>
  <si>
    <t>Монтаж перфорированного уголка</t>
  </si>
  <si>
    <t>Шпаклевка стен</t>
  </si>
  <si>
    <t>Покраска стен ВЭ краской в 2 слоя, колорированная</t>
  </si>
  <si>
    <t>Лист гипсокартонный КНАУФ-ГКЛ, 12,5мм</t>
  </si>
  <si>
    <t>Профиль направляющий UW 75</t>
  </si>
  <si>
    <t>Профиль стоечный CW 75</t>
  </si>
  <si>
    <t>Дюбель "К" 6x40</t>
  </si>
  <si>
    <t>Расходные материалы</t>
  </si>
  <si>
    <t>Транспортные расходы</t>
  </si>
  <si>
    <t>Накладные и административные  расходы</t>
  </si>
  <si>
    <t>Всего по смете, грн без НДС:</t>
  </si>
  <si>
    <t>Итого работ по разделу</t>
  </si>
  <si>
    <t xml:space="preserve"> Устройство потолков</t>
  </si>
  <si>
    <t>Усиление дверных проёмов в ГК перегородках</t>
  </si>
  <si>
    <t>Крепление</t>
  </si>
  <si>
    <t>Брус 50х50 мм</t>
  </si>
  <si>
    <t>Монтаж кабеля</t>
  </si>
  <si>
    <t>Кабель ВВГнг-д 3х1,5</t>
  </si>
  <si>
    <t>Кабель ВВГнг-д 3х2,5</t>
  </si>
  <si>
    <t>Монтаж распределительных коробок</t>
  </si>
  <si>
    <t>Коробка распределительная</t>
  </si>
  <si>
    <t>Глубоко проникающая грунтовка Ceresit CT 17</t>
  </si>
  <si>
    <t>Шпаклевка для швов Knauf FUGENFULLER</t>
  </si>
  <si>
    <t>Шуруп самонарезающий LN9,5</t>
  </si>
  <si>
    <t xml:space="preserve">Шуруп самонарезающий TN25 </t>
  </si>
  <si>
    <t>Шлифшкурка</t>
  </si>
  <si>
    <t>Лента малярная</t>
  </si>
  <si>
    <t>л</t>
  </si>
  <si>
    <t>рул</t>
  </si>
  <si>
    <t>Водоэмульсионная краска</t>
  </si>
  <si>
    <t>Уголок перфорированный алюминиевый</t>
  </si>
  <si>
    <t>кг</t>
  </si>
  <si>
    <t>Монтаж щита электрического</t>
  </si>
  <si>
    <t>Расключение автоматических выключателей</t>
  </si>
  <si>
    <t>Монтаж выключателя</t>
  </si>
  <si>
    <t xml:space="preserve">Рамка,  белый </t>
  </si>
  <si>
    <t>Клей для плитки Ceresit СМ 11/25 кг</t>
  </si>
  <si>
    <t>Крестики для плитки 4 мм</t>
  </si>
  <si>
    <t>Диск для плитки</t>
  </si>
  <si>
    <t>уп</t>
  </si>
  <si>
    <t xml:space="preserve"> Грунтовка пола</t>
  </si>
  <si>
    <t>Устройство плинтуса керамического с порезкой</t>
  </si>
  <si>
    <t>Устройство перегородок на металлическом каркасее с обшивкой ГКЛ в один слой с 2-х сторон без изоляции</t>
  </si>
  <si>
    <t xml:space="preserve">Щит электрический </t>
  </si>
  <si>
    <t>Дифавтомат 20А</t>
  </si>
  <si>
    <t>Автоматический выкл 16А 1ф</t>
  </si>
  <si>
    <t>Автоматический выкл 32А 3ф</t>
  </si>
  <si>
    <t>Профиль потолочный CD 60/27</t>
  </si>
  <si>
    <t xml:space="preserve">Укладка плитки </t>
  </si>
  <si>
    <t>Прокладка гофрорукав</t>
  </si>
  <si>
    <t xml:space="preserve">Гофрированная труба ПВХ с протяжкой D 25/18/ </t>
  </si>
  <si>
    <t>Монтаж реле времени</t>
  </si>
  <si>
    <t>Реле времени</t>
  </si>
  <si>
    <t>Затирка для швов Ceresit (2кг)</t>
  </si>
  <si>
    <t>Глубоко проникающая грунтовка Ceresit CT 17(10 л)</t>
  </si>
  <si>
    <t>Шпаклівка, 25кг</t>
  </si>
  <si>
    <t xml:space="preserve">Выключатель 1-кл.,Viko  белый </t>
  </si>
  <si>
    <t>Монтаж пластиковых уголков ПВХ</t>
  </si>
  <si>
    <t>Уголок пластиковый 25*25</t>
  </si>
  <si>
    <t xml:space="preserve">Дверной блок в  комплекте </t>
  </si>
  <si>
    <t xml:space="preserve">на проведение ремонта помещения </t>
  </si>
  <si>
    <t>Установка растровых светильников</t>
  </si>
  <si>
    <t>Установка модульных светильников</t>
  </si>
  <si>
    <t xml:space="preserve">Розетка с з/к гвинт. </t>
  </si>
  <si>
    <t>Монтаж установочных коробок</t>
  </si>
  <si>
    <t>Установочная коробка наборная</t>
  </si>
  <si>
    <t>Кабель UTP 5-й категории</t>
  </si>
  <si>
    <t>Прорисовка кругов на стене</t>
  </si>
  <si>
    <t>Изготовление трафаретов</t>
  </si>
  <si>
    <t>Аудиокабель</t>
  </si>
  <si>
    <t>Растровый светильник</t>
  </si>
  <si>
    <t>Подключение электросчетчика</t>
  </si>
  <si>
    <t>Счетчик электрический НИК 2301 АП1 3ф</t>
  </si>
  <si>
    <t>Устройство подвесногопотолка тип "Грильято"</t>
  </si>
  <si>
    <t>Подвесной потолок тип "Грильято" в комплекте</t>
  </si>
  <si>
    <t>Устройство колон на металлическом каркасее с обшивкой ГКЛ в один слой без изоляции</t>
  </si>
  <si>
    <t>Профиль направляющий UD 28/27</t>
  </si>
  <si>
    <t>Устройство штробы в бетоне</t>
  </si>
  <si>
    <t>НДС</t>
  </si>
  <si>
    <t>ВСЕГО по смете, грн с НДС:</t>
  </si>
  <si>
    <t>Плитка 600*600 Грес беж.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</si>
</sst>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0.0%"/>
    <numFmt numFmtId="189" formatCode="[$-419]General"/>
    <numFmt numFmtId="190" formatCode="[$-419]#,##0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0.00000"/>
    <numFmt numFmtId="197" formatCode="0.0000"/>
    <numFmt numFmtId="198" formatCode="0.0"/>
    <numFmt numFmtId="199" formatCode="mmm/yyyy"/>
    <numFmt numFmtId="200" formatCode="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0"/>
      <name val="Arial Cyr"/>
      <family val="0"/>
    </font>
    <font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u val="single"/>
      <sz val="14"/>
      <name val="Calibri"/>
      <family val="2"/>
    </font>
    <font>
      <sz val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8"/>
      <name val="Calibri"/>
      <family val="2"/>
    </font>
    <font>
      <sz val="8"/>
      <name val="Calibri"/>
      <family val="2"/>
    </font>
    <font>
      <b/>
      <sz val="13"/>
      <color indexed="9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/>
      <top style="medium">
        <color indexed="62"/>
      </top>
      <bottom style="medium">
        <color indexed="62"/>
      </bottom>
    </border>
    <border>
      <left/>
      <right/>
      <top style="medium">
        <color indexed="62"/>
      </top>
      <bottom style="medium">
        <color indexed="62"/>
      </bottom>
    </border>
    <border>
      <left/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/>
    </border>
    <border>
      <left style="thin">
        <color indexed="62"/>
      </left>
      <right style="thin">
        <color indexed="62"/>
      </right>
      <top style="thin">
        <color indexed="62"/>
      </top>
      <bottom style="dotted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n">
        <color indexed="62"/>
      </bottom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/>
      <right style="thin">
        <color indexed="62"/>
      </right>
      <top style="thin">
        <color indexed="62"/>
      </top>
      <bottom/>
    </border>
    <border>
      <left/>
      <right style="thin">
        <color indexed="62"/>
      </right>
      <top/>
      <bottom style="thin">
        <color indexed="62"/>
      </bottom>
    </border>
    <border>
      <left/>
      <right style="dotted">
        <color indexed="62"/>
      </right>
      <top/>
      <bottom/>
    </border>
    <border>
      <left style="dotted">
        <color indexed="62"/>
      </left>
      <right style="dotted">
        <color indexed="62"/>
      </right>
      <top style="dotted">
        <color indexed="62"/>
      </top>
      <bottom style="dotted">
        <color indexed="62"/>
      </bottom>
    </border>
    <border>
      <left/>
      <right/>
      <top style="double">
        <color indexed="62"/>
      </top>
      <bottom style="thin">
        <color indexed="62"/>
      </bottom>
    </border>
    <border>
      <left/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/>
      <right style="thin">
        <color indexed="56"/>
      </right>
      <top style="thin">
        <color indexed="62"/>
      </top>
      <bottom style="thin">
        <color indexed="62"/>
      </bottom>
    </border>
    <border>
      <left/>
      <right style="thin">
        <color indexed="56"/>
      </right>
      <top/>
      <bottom/>
    </border>
    <border>
      <left style="medium"/>
      <right style="medium"/>
      <top style="medium"/>
      <bottom style="medium"/>
    </border>
    <border>
      <left style="medium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/>
      <right style="thin">
        <color indexed="62"/>
      </right>
      <top style="medium">
        <color indexed="62"/>
      </top>
      <bottom style="medium">
        <color indexed="62"/>
      </bottom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9" fillId="0" borderId="0">
      <alignment horizontal="right" vertical="top"/>
      <protection/>
    </xf>
    <xf numFmtId="0" fontId="9" fillId="0" borderId="0">
      <alignment horizontal="left" vertical="top"/>
      <protection/>
    </xf>
    <xf numFmtId="0" fontId="9" fillId="0" borderId="0">
      <alignment horizontal="center" vertical="top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5" fillId="0" borderId="0" applyBorder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6" fillId="0" borderId="0">
      <alignment/>
      <protection/>
    </xf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17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NumberFormat="1" applyFont="1" applyFill="1" applyBorder="1" applyAlignment="1" applyProtection="1">
      <alignment vertical="top"/>
      <protection/>
    </xf>
    <xf numFmtId="2" fontId="4" fillId="0" borderId="12" xfId="0" applyNumberFormat="1" applyFont="1" applyFill="1" applyBorder="1" applyAlignment="1" applyProtection="1">
      <alignment vertical="top"/>
      <protection/>
    </xf>
    <xf numFmtId="2" fontId="0" fillId="0" borderId="12" xfId="0" applyNumberFormat="1" applyFill="1" applyBorder="1" applyAlignment="1">
      <alignment/>
    </xf>
    <xf numFmtId="2" fontId="4" fillId="0" borderId="12" xfId="0" applyNumberFormat="1" applyFont="1" applyFill="1" applyBorder="1" applyAlignment="1" applyProtection="1">
      <alignment horizontal="center" vertical="top"/>
      <protection/>
    </xf>
    <xf numFmtId="2" fontId="4" fillId="0" borderId="13" xfId="0" applyNumberFormat="1" applyFont="1" applyFill="1" applyBorder="1" applyAlignment="1" applyProtection="1">
      <alignment vertical="top"/>
      <protection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4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10" fillId="0" borderId="14" xfId="59" applyNumberFormat="1" applyFont="1" applyBorder="1" applyAlignment="1">
      <alignment shrinkToFit="1"/>
      <protection/>
    </xf>
    <xf numFmtId="4" fontId="10" fillId="0" borderId="15" xfId="58" applyNumberFormat="1" applyFont="1" applyBorder="1" applyAlignment="1">
      <alignment shrinkToFit="1"/>
      <protection/>
    </xf>
    <xf numFmtId="4" fontId="0" fillId="0" borderId="14" xfId="0" applyNumberFormat="1" applyFont="1" applyFill="1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Fill="1" applyBorder="1" applyAlignment="1" applyProtection="1">
      <alignment vertical="top"/>
      <protection/>
    </xf>
    <xf numFmtId="4" fontId="0" fillId="0" borderId="12" xfId="0" applyNumberFormat="1" applyBorder="1" applyAlignment="1">
      <alignment/>
    </xf>
    <xf numFmtId="4" fontId="4" fillId="0" borderId="12" xfId="0" applyNumberFormat="1" applyFont="1" applyFill="1" applyBorder="1" applyAlignment="1" applyProtection="1">
      <alignment horizontal="center" vertical="top"/>
      <protection/>
    </xf>
    <xf numFmtId="4" fontId="4" fillId="0" borderId="13" xfId="0" applyNumberFormat="1" applyFont="1" applyFill="1" applyBorder="1" applyAlignment="1" applyProtection="1">
      <alignment vertical="top"/>
      <protection/>
    </xf>
    <xf numFmtId="0" fontId="10" fillId="0" borderId="10" xfId="0" applyFont="1" applyFill="1" applyBorder="1" applyAlignment="1">
      <alignment wrapText="1"/>
    </xf>
    <xf numFmtId="0" fontId="10" fillId="0" borderId="10" xfId="0" applyFont="1" applyBorder="1" applyAlignment="1">
      <alignment shrinkToFit="1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 wrapText="1"/>
    </xf>
    <xf numFmtId="4" fontId="10" fillId="0" borderId="10" xfId="0" applyNumberFormat="1" applyFont="1" applyFill="1" applyBorder="1" applyAlignment="1">
      <alignment/>
    </xf>
    <xf numFmtId="0" fontId="0" fillId="0" borderId="14" xfId="0" applyFont="1" applyBorder="1" applyAlignment="1">
      <alignment wrapText="1"/>
    </xf>
    <xf numFmtId="4" fontId="10" fillId="0" borderId="14" xfId="58" applyNumberFormat="1" applyFont="1" applyBorder="1" applyAlignment="1">
      <alignment shrinkToFit="1"/>
      <protection/>
    </xf>
    <xf numFmtId="4" fontId="0" fillId="0" borderId="15" xfId="0" applyNumberFormat="1" applyFont="1" applyFill="1" applyBorder="1" applyAlignment="1">
      <alignment/>
    </xf>
    <xf numFmtId="0" fontId="18" fillId="0" borderId="16" xfId="68" applyFont="1" applyBorder="1" applyAlignment="1">
      <alignment wrapText="1"/>
      <protection/>
    </xf>
    <xf numFmtId="10" fontId="18" fillId="0" borderId="16" xfId="68" applyNumberFormat="1" applyFont="1" applyBorder="1" applyAlignment="1">
      <alignment vertical="center"/>
      <protection/>
    </xf>
    <xf numFmtId="4" fontId="18" fillId="0" borderId="17" xfId="61" applyNumberFormat="1" applyFont="1" applyBorder="1" applyAlignment="1">
      <alignment vertical="center"/>
      <protection/>
    </xf>
    <xf numFmtId="4" fontId="18" fillId="0" borderId="10" xfId="0" applyNumberFormat="1" applyFont="1" applyFill="1" applyBorder="1" applyAlignment="1" applyProtection="1">
      <alignment/>
      <protection/>
    </xf>
    <xf numFmtId="4" fontId="18" fillId="0" borderId="16" xfId="68" applyNumberFormat="1" applyFont="1" applyFill="1" applyBorder="1" applyAlignment="1">
      <alignment wrapText="1"/>
      <protection/>
    </xf>
    <xf numFmtId="4" fontId="18" fillId="0" borderId="16" xfId="68" applyNumberFormat="1" applyFont="1" applyFill="1" applyBorder="1" applyAlignment="1">
      <alignment vertical="center"/>
      <protection/>
    </xf>
    <xf numFmtId="4" fontId="18" fillId="0" borderId="17" xfId="61" applyNumberFormat="1" applyFont="1" applyFill="1" applyBorder="1" applyAlignment="1">
      <alignment vertical="center"/>
      <protection/>
    </xf>
    <xf numFmtId="0" fontId="7" fillId="0" borderId="0" xfId="58" applyFont="1">
      <alignment/>
      <protection/>
    </xf>
    <xf numFmtId="0" fontId="8" fillId="0" borderId="0" xfId="58" applyFont="1">
      <alignment/>
      <protection/>
    </xf>
    <xf numFmtId="4" fontId="19" fillId="33" borderId="18" xfId="0" applyNumberFormat="1" applyFont="1" applyFill="1" applyBorder="1" applyAlignment="1">
      <alignment/>
    </xf>
    <xf numFmtId="4" fontId="19" fillId="33" borderId="19" xfId="0" applyNumberFormat="1" applyFont="1" applyFill="1" applyBorder="1" applyAlignment="1">
      <alignment/>
    </xf>
    <xf numFmtId="4" fontId="19" fillId="33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10" fillId="0" borderId="15" xfId="59" applyNumberFormat="1" applyFont="1" applyBorder="1" applyAlignment="1">
      <alignment shrinkToFit="1"/>
      <protection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17" xfId="0" applyFont="1" applyFill="1" applyBorder="1" applyAlignment="1">
      <alignment wrapText="1"/>
    </xf>
    <xf numFmtId="4" fontId="10" fillId="0" borderId="14" xfId="0" applyNumberFormat="1" applyFont="1" applyBorder="1" applyAlignment="1">
      <alignment shrinkToFi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/>
    </xf>
    <xf numFmtId="4" fontId="10" fillId="0" borderId="10" xfId="58" applyNumberFormat="1" applyFont="1" applyFill="1" applyBorder="1">
      <alignment/>
      <protection/>
    </xf>
    <xf numFmtId="0" fontId="10" fillId="0" borderId="20" xfId="0" applyFont="1" applyBorder="1" applyAlignment="1">
      <alignment wrapText="1"/>
    </xf>
    <xf numFmtId="14" fontId="0" fillId="0" borderId="0" xfId="0" applyNumberFormat="1" applyAlignment="1">
      <alignment/>
    </xf>
    <xf numFmtId="0" fontId="19" fillId="33" borderId="18" xfId="0" applyFont="1" applyFill="1" applyBorder="1" applyAlignment="1">
      <alignment/>
    </xf>
    <xf numFmtId="4" fontId="19" fillId="33" borderId="21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1" fillId="0" borderId="10" xfId="58" applyFont="1" applyBorder="1" applyAlignment="1">
      <alignment wrapText="1"/>
      <protection/>
    </xf>
    <xf numFmtId="0" fontId="0" fillId="0" borderId="14" xfId="0" applyBorder="1" applyAlignment="1">
      <alignment wrapText="1"/>
    </xf>
    <xf numFmtId="4" fontId="0" fillId="0" borderId="10" xfId="0" applyNumberFormat="1" applyFill="1" applyBorder="1" applyAlignment="1">
      <alignment/>
    </xf>
    <xf numFmtId="0" fontId="0" fillId="0" borderId="0" xfId="0" applyAlignment="1">
      <alignment wrapText="1"/>
    </xf>
    <xf numFmtId="4" fontId="10" fillId="0" borderId="14" xfId="0" applyNumberFormat="1" applyFont="1" applyFill="1" applyBorder="1" applyAlignment="1">
      <alignment shrinkToFit="1"/>
    </xf>
    <xf numFmtId="4" fontId="10" fillId="34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90" fontId="10" fillId="0" borderId="0" xfId="58" applyNumberFormat="1" applyFont="1" applyFill="1" applyAlignment="1">
      <alignment/>
      <protection/>
    </xf>
    <xf numFmtId="4" fontId="10" fillId="0" borderId="0" xfId="58" applyNumberFormat="1" applyFont="1" applyFill="1" applyAlignment="1">
      <alignment/>
      <protection/>
    </xf>
    <xf numFmtId="0" fontId="13" fillId="0" borderId="0" xfId="0" applyFont="1" applyAlignment="1">
      <alignment vertical="center"/>
    </xf>
    <xf numFmtId="190" fontId="10" fillId="0" borderId="0" xfId="58" applyNumberFormat="1" applyFont="1" applyFill="1" applyAlignment="1">
      <alignment wrapText="1"/>
      <protection/>
    </xf>
    <xf numFmtId="190" fontId="10" fillId="35" borderId="0" xfId="58" applyNumberFormat="1" applyFont="1" applyFill="1" applyAlignment="1">
      <alignment/>
      <protection/>
    </xf>
    <xf numFmtId="4" fontId="10" fillId="35" borderId="0" xfId="58" applyNumberFormat="1" applyFont="1" applyFill="1" applyAlignment="1">
      <alignment/>
      <protection/>
    </xf>
    <xf numFmtId="0" fontId="12" fillId="0" borderId="0" xfId="60" applyFont="1">
      <alignment/>
      <protection/>
    </xf>
    <xf numFmtId="0" fontId="14" fillId="0" borderId="0" xfId="61" applyFont="1" applyAlignment="1">
      <alignment horizontal="center" vertical="center"/>
      <protection/>
    </xf>
    <xf numFmtId="0" fontId="14" fillId="0" borderId="0" xfId="61" applyFont="1" applyAlignment="1">
      <alignment horizontal="right" vertical="center"/>
      <protection/>
    </xf>
    <xf numFmtId="0" fontId="11" fillId="0" borderId="0" xfId="60" applyFont="1">
      <alignment/>
      <protection/>
    </xf>
    <xf numFmtId="4" fontId="20" fillId="34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4" fontId="4" fillId="34" borderId="12" xfId="0" applyNumberFormat="1" applyFont="1" applyFill="1" applyBorder="1" applyAlignment="1" applyProtection="1">
      <alignment vertical="top"/>
      <protection/>
    </xf>
    <xf numFmtId="4" fontId="0" fillId="34" borderId="12" xfId="0" applyNumberFormat="1" applyFill="1" applyBorder="1" applyAlignment="1">
      <alignment/>
    </xf>
    <xf numFmtId="4" fontId="4" fillId="34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Border="1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2" fontId="4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Fill="1" applyBorder="1" applyAlignment="1" applyProtection="1">
      <alignment horizontal="center" vertical="top"/>
      <protection/>
    </xf>
    <xf numFmtId="2" fontId="10" fillId="0" borderId="17" xfId="0" applyNumberFormat="1" applyFont="1" applyBorder="1" applyAlignment="1">
      <alignment wrapText="1"/>
    </xf>
    <xf numFmtId="0" fontId="21" fillId="36" borderId="0" xfId="0" applyFont="1" applyFill="1" applyBorder="1" applyAlignment="1">
      <alignment/>
    </xf>
    <xf numFmtId="4" fontId="21" fillId="36" borderId="0" xfId="0" applyNumberFormat="1" applyFont="1" applyFill="1" applyBorder="1" applyAlignment="1">
      <alignment/>
    </xf>
    <xf numFmtId="4" fontId="21" fillId="36" borderId="22" xfId="0" applyNumberFormat="1" applyFont="1" applyFill="1" applyBorder="1" applyAlignment="1">
      <alignment/>
    </xf>
    <xf numFmtId="4" fontId="21" fillId="36" borderId="23" xfId="0" applyNumberFormat="1" applyFont="1" applyFill="1" applyBorder="1" applyAlignment="1">
      <alignment/>
    </xf>
    <xf numFmtId="14" fontId="0" fillId="37" borderId="0" xfId="0" applyNumberFormat="1" applyFill="1" applyAlignment="1">
      <alignment/>
    </xf>
    <xf numFmtId="4" fontId="19" fillId="36" borderId="24" xfId="0" applyNumberFormat="1" applyFont="1" applyFill="1" applyBorder="1" applyAlignment="1">
      <alignment/>
    </xf>
    <xf numFmtId="0" fontId="19" fillId="36" borderId="24" xfId="0" applyFont="1" applyFill="1" applyBorder="1" applyAlignment="1">
      <alignment/>
    </xf>
    <xf numFmtId="4" fontId="19" fillId="36" borderId="25" xfId="0" applyNumberFormat="1" applyFont="1" applyFill="1" applyBorder="1" applyAlignment="1">
      <alignment/>
    </xf>
    <xf numFmtId="4" fontId="19" fillId="36" borderId="26" xfId="0" applyNumberFormat="1" applyFont="1" applyFill="1" applyBorder="1" applyAlignment="1">
      <alignment/>
    </xf>
    <xf numFmtId="0" fontId="19" fillId="36" borderId="16" xfId="0" applyFont="1" applyFill="1" applyBorder="1" applyAlignment="1">
      <alignment/>
    </xf>
    <xf numFmtId="4" fontId="19" fillId="36" borderId="16" xfId="0" applyNumberFormat="1" applyFont="1" applyFill="1" applyBorder="1" applyAlignment="1">
      <alignment/>
    </xf>
    <xf numFmtId="4" fontId="19" fillId="36" borderId="17" xfId="0" applyNumberFormat="1" applyFont="1" applyFill="1" applyBorder="1" applyAlignment="1">
      <alignment/>
    </xf>
    <xf numFmtId="4" fontId="19" fillId="36" borderId="27" xfId="0" applyNumberFormat="1" applyFont="1" applyFill="1" applyBorder="1" applyAlignment="1">
      <alignment/>
    </xf>
    <xf numFmtId="4" fontId="10" fillId="0" borderId="14" xfId="58" applyNumberFormat="1" applyFont="1" applyFill="1" applyBorder="1">
      <alignment/>
      <protection/>
    </xf>
    <xf numFmtId="4" fontId="1" fillId="0" borderId="10" xfId="58" applyNumberFormat="1" applyFont="1" applyBorder="1">
      <alignment/>
      <protection/>
    </xf>
    <xf numFmtId="4" fontId="10" fillId="0" borderId="10" xfId="0" applyNumberFormat="1" applyFont="1" applyBorder="1" applyAlignment="1">
      <alignment shrinkToFit="1"/>
    </xf>
    <xf numFmtId="4" fontId="10" fillId="34" borderId="14" xfId="0" applyNumberFormat="1" applyFont="1" applyFill="1" applyBorder="1" applyAlignment="1">
      <alignment shrinkToFit="1"/>
    </xf>
    <xf numFmtId="4" fontId="10" fillId="34" borderId="14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/>
    </xf>
    <xf numFmtId="0" fontId="0" fillId="34" borderId="10" xfId="0" applyFill="1" applyBorder="1" applyAlignment="1">
      <alignment wrapText="1"/>
    </xf>
    <xf numFmtId="4" fontId="10" fillId="34" borderId="14" xfId="58" applyNumberFormat="1" applyFont="1" applyFill="1" applyBorder="1" applyAlignment="1">
      <alignment shrinkToFit="1"/>
      <protection/>
    </xf>
    <xf numFmtId="0" fontId="1" fillId="0" borderId="10" xfId="0" applyFont="1" applyFill="1" applyBorder="1" applyAlignment="1">
      <alignment shrinkToFit="1"/>
    </xf>
    <xf numFmtId="2" fontId="10" fillId="0" borderId="17" xfId="0" applyNumberFormat="1" applyFont="1" applyFill="1" applyBorder="1" applyAlignment="1">
      <alignment wrapText="1"/>
    </xf>
    <xf numFmtId="4" fontId="1" fillId="0" borderId="10" xfId="58" applyNumberFormat="1" applyFont="1" applyFill="1" applyBorder="1">
      <alignment/>
      <protection/>
    </xf>
    <xf numFmtId="4" fontId="1" fillId="0" borderId="10" xfId="33" applyNumberFormat="1" applyFont="1" applyFill="1" applyBorder="1">
      <alignment/>
      <protection/>
    </xf>
    <xf numFmtId="4" fontId="10" fillId="0" borderId="15" xfId="58" applyNumberFormat="1" applyFont="1" applyFill="1" applyBorder="1" applyAlignment="1">
      <alignment shrinkToFit="1"/>
      <protection/>
    </xf>
    <xf numFmtId="0" fontId="10" fillId="0" borderId="10" xfId="0" applyFont="1" applyFill="1" applyBorder="1" applyAlignment="1">
      <alignment shrinkToFit="1"/>
    </xf>
    <xf numFmtId="4" fontId="1" fillId="0" borderId="10" xfId="58" applyNumberFormat="1" applyFont="1" applyFill="1" applyBorder="1">
      <alignment/>
      <protection/>
    </xf>
    <xf numFmtId="0" fontId="0" fillId="0" borderId="10" xfId="0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0" fontId="1" fillId="0" borderId="10" xfId="33" applyFont="1" applyFill="1" applyBorder="1" applyAlignment="1">
      <alignment wrapText="1"/>
      <protection/>
    </xf>
    <xf numFmtId="0" fontId="1" fillId="0" borderId="10" xfId="33" applyFont="1" applyFill="1" applyBorder="1">
      <alignment/>
      <protection/>
    </xf>
    <xf numFmtId="0" fontId="1" fillId="0" borderId="10" xfId="58" applyFont="1" applyFill="1" applyBorder="1" applyAlignment="1">
      <alignment wrapText="1"/>
      <protection/>
    </xf>
    <xf numFmtId="4" fontId="10" fillId="0" borderId="14" xfId="59" applyNumberFormat="1" applyFont="1" applyFill="1" applyBorder="1" applyAlignment="1">
      <alignment shrinkToFit="1"/>
      <protection/>
    </xf>
    <xf numFmtId="0" fontId="10" fillId="0" borderId="10" xfId="58" applyFont="1" applyFill="1" applyBorder="1" applyAlignment="1">
      <alignment wrapText="1"/>
      <protection/>
    </xf>
    <xf numFmtId="0" fontId="10" fillId="0" borderId="19" xfId="0" applyFont="1" applyFill="1" applyBorder="1" applyAlignment="1">
      <alignment shrinkToFit="1"/>
    </xf>
    <xf numFmtId="0" fontId="10" fillId="0" borderId="14" xfId="58" applyFont="1" applyFill="1" applyBorder="1" applyAlignment="1">
      <alignment wrapText="1"/>
      <protection/>
    </xf>
    <xf numFmtId="4" fontId="10" fillId="0" borderId="10" xfId="0" applyNumberFormat="1" applyFont="1" applyFill="1" applyBorder="1" applyAlignment="1">
      <alignment shrinkToFit="1"/>
    </xf>
    <xf numFmtId="4" fontId="0" fillId="0" borderId="15" xfId="0" applyNumberFormat="1" applyFont="1" applyFill="1" applyBorder="1" applyAlignment="1">
      <alignment wrapText="1"/>
    </xf>
    <xf numFmtId="4" fontId="1" fillId="0" borderId="10" xfId="58" applyNumberFormat="1" applyFont="1" applyFill="1" applyBorder="1">
      <alignment/>
      <protection/>
    </xf>
    <xf numFmtId="0" fontId="10" fillId="34" borderId="17" xfId="0" applyFont="1" applyFill="1" applyBorder="1" applyAlignment="1">
      <alignment wrapText="1"/>
    </xf>
    <xf numFmtId="4" fontId="0" fillId="0" borderId="0" xfId="0" applyNumberFormat="1" applyFill="1" applyAlignment="1">
      <alignment/>
    </xf>
    <xf numFmtId="0" fontId="10" fillId="0" borderId="14" xfId="0" applyFont="1" applyFill="1" applyBorder="1" applyAlignment="1">
      <alignment shrinkToFit="1"/>
    </xf>
    <xf numFmtId="4" fontId="1" fillId="0" borderId="14" xfId="58" applyNumberFormat="1" applyFont="1" applyFill="1" applyBorder="1">
      <alignment/>
      <protection/>
    </xf>
    <xf numFmtId="0" fontId="10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/>
    </xf>
    <xf numFmtId="2" fontId="10" fillId="0" borderId="20" xfId="0" applyNumberFormat="1" applyFont="1" applyBorder="1" applyAlignment="1">
      <alignment wrapText="1"/>
    </xf>
    <xf numFmtId="2" fontId="10" fillId="0" borderId="21" xfId="0" applyNumberFormat="1" applyFont="1" applyFill="1" applyBorder="1" applyAlignment="1">
      <alignment wrapText="1"/>
    </xf>
    <xf numFmtId="0" fontId="10" fillId="34" borderId="17" xfId="0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4" fontId="18" fillId="0" borderId="18" xfId="61" applyNumberFormat="1" applyFont="1" applyBorder="1" applyAlignment="1">
      <alignment horizontal="right" vertical="center"/>
      <protection/>
    </xf>
    <xf numFmtId="0" fontId="18" fillId="0" borderId="18" xfId="68" applyFont="1" applyBorder="1" applyAlignment="1">
      <alignment wrapText="1"/>
      <protection/>
    </xf>
    <xf numFmtId="188" fontId="18" fillId="0" borderId="18" xfId="68" applyNumberFormat="1" applyFont="1" applyBorder="1" applyAlignment="1">
      <alignment vertical="center"/>
      <protection/>
    </xf>
    <xf numFmtId="4" fontId="18" fillId="0" borderId="18" xfId="61" applyNumberFormat="1" applyFont="1" applyBorder="1" applyAlignment="1">
      <alignment vertical="center"/>
      <protection/>
    </xf>
    <xf numFmtId="4" fontId="18" fillId="0" borderId="18" xfId="66" applyNumberFormat="1" applyFont="1" applyBorder="1" applyAlignment="1">
      <alignment/>
    </xf>
    <xf numFmtId="4" fontId="18" fillId="0" borderId="18" xfId="61" applyNumberFormat="1" applyFont="1" applyBorder="1" applyAlignment="1">
      <alignment horizontal="center" vertical="center"/>
      <protection/>
    </xf>
    <xf numFmtId="4" fontId="18" fillId="0" borderId="18" xfId="61" applyNumberFormat="1" applyFont="1" applyBorder="1" applyAlignment="1">
      <alignment horizontal="right" vertical="center" wrapText="1"/>
      <protection/>
    </xf>
    <xf numFmtId="4" fontId="18" fillId="0" borderId="17" xfId="0" applyNumberFormat="1" applyFont="1" applyBorder="1" applyAlignment="1">
      <alignment/>
    </xf>
    <xf numFmtId="9" fontId="18" fillId="0" borderId="21" xfId="66" applyFont="1" applyBorder="1" applyAlignment="1">
      <alignment/>
    </xf>
    <xf numFmtId="4" fontId="18" fillId="0" borderId="28" xfId="61" applyNumberFormat="1" applyFont="1" applyFill="1" applyBorder="1" applyAlignment="1">
      <alignment horizontal="right" vertical="center"/>
      <protection/>
    </xf>
    <xf numFmtId="14" fontId="0" fillId="38" borderId="0" xfId="0" applyNumberFormat="1" applyFill="1" applyAlignment="1">
      <alignment/>
    </xf>
    <xf numFmtId="0" fontId="24" fillId="39" borderId="0" xfId="0" applyFont="1" applyFill="1" applyBorder="1" applyAlignment="1">
      <alignment/>
    </xf>
    <xf numFmtId="4" fontId="24" fillId="39" borderId="0" xfId="0" applyNumberFormat="1" applyFont="1" applyFill="1" applyBorder="1" applyAlignment="1">
      <alignment/>
    </xf>
    <xf numFmtId="4" fontId="24" fillId="39" borderId="29" xfId="0" applyNumberFormat="1" applyFont="1" applyFill="1" applyBorder="1" applyAlignment="1">
      <alignment/>
    </xf>
    <xf numFmtId="0" fontId="11" fillId="40" borderId="30" xfId="0" applyFont="1" applyFill="1" applyBorder="1" applyAlignment="1">
      <alignment horizontal="center" vertical="center" wrapText="1"/>
    </xf>
    <xf numFmtId="0" fontId="11" fillId="40" borderId="31" xfId="0" applyFont="1" applyFill="1" applyBorder="1" applyAlignment="1">
      <alignment horizontal="center" vertical="center" wrapText="1"/>
    </xf>
    <xf numFmtId="4" fontId="11" fillId="40" borderId="31" xfId="0" applyNumberFormat="1" applyFont="1" applyFill="1" applyBorder="1" applyAlignment="1">
      <alignment horizontal="center" vertical="center" wrapText="1"/>
    </xf>
    <xf numFmtId="4" fontId="11" fillId="40" borderId="32" xfId="0" applyNumberFormat="1" applyFont="1" applyFill="1" applyBorder="1" applyAlignment="1">
      <alignment horizontal="center" vertical="center" wrapText="1"/>
    </xf>
    <xf numFmtId="4" fontId="10" fillId="41" borderId="10" xfId="0" applyNumberFormat="1" applyFont="1" applyFill="1" applyBorder="1" applyAlignment="1">
      <alignment/>
    </xf>
    <xf numFmtId="4" fontId="0" fillId="41" borderId="10" xfId="0" applyNumberFormat="1" applyFont="1" applyFill="1" applyBorder="1" applyAlignment="1">
      <alignment/>
    </xf>
    <xf numFmtId="4" fontId="10" fillId="41" borderId="14" xfId="0" applyNumberFormat="1" applyFont="1" applyFill="1" applyBorder="1" applyAlignment="1">
      <alignment/>
    </xf>
    <xf numFmtId="4" fontId="1" fillId="41" borderId="10" xfId="58" applyNumberFormat="1" applyFont="1" applyFill="1" applyBorder="1">
      <alignment/>
      <protection/>
    </xf>
    <xf numFmtId="2" fontId="10" fillId="41" borderId="17" xfId="0" applyNumberFormat="1" applyFont="1" applyFill="1" applyBorder="1" applyAlignment="1">
      <alignment wrapText="1"/>
    </xf>
    <xf numFmtId="0" fontId="10" fillId="41" borderId="10" xfId="0" applyFont="1" applyFill="1" applyBorder="1" applyAlignment="1">
      <alignment/>
    </xf>
    <xf numFmtId="4" fontId="1" fillId="41" borderId="10" xfId="58" applyNumberFormat="1" applyFont="1" applyFill="1" applyBorder="1">
      <alignment/>
      <protection/>
    </xf>
    <xf numFmtId="9" fontId="18" fillId="41" borderId="17" xfId="66" applyFont="1" applyFill="1" applyBorder="1" applyAlignment="1">
      <alignment/>
    </xf>
    <xf numFmtId="4" fontId="17" fillId="0" borderId="0" xfId="58" applyNumberFormat="1" applyFont="1" applyAlignment="1">
      <alignment horizontal="right" wrapText="1"/>
      <protection/>
    </xf>
    <xf numFmtId="4" fontId="17" fillId="0" borderId="0" xfId="58" applyNumberFormat="1" applyFont="1" applyAlignment="1">
      <alignment horizontal="right"/>
      <protection/>
    </xf>
    <xf numFmtId="0" fontId="22" fillId="0" borderId="0" xfId="56" applyFont="1" applyAlignment="1">
      <alignment horizontal="center" wrapText="1"/>
    </xf>
    <xf numFmtId="0" fontId="15" fillId="0" borderId="0" xfId="51" applyFont="1" applyFill="1" applyBorder="1" applyAlignment="1">
      <alignment horizontal="center"/>
    </xf>
    <xf numFmtId="0" fontId="46" fillId="0" borderId="0" xfId="51" applyFill="1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Золотая смета" xfId="34"/>
    <cellStyle name="S6" xfId="35"/>
    <cellStyle name="S7" xfId="36"/>
    <cellStyle name="S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3" xfId="60"/>
    <cellStyle name="Обычный_СМЕТА  заготовка 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dxfs count="5">
    <dxf>
      <fill>
        <patternFill>
          <bgColor indexed="29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19"/>
  <sheetViews>
    <sheetView tabSelected="1" zoomScalePageLayoutView="0" workbookViewId="0" topLeftCell="A1">
      <selection activeCell="B9" sqref="B9:K9"/>
    </sheetView>
  </sheetViews>
  <sheetFormatPr defaultColWidth="9.140625" defaultRowHeight="15"/>
  <cols>
    <col min="1" max="1" width="4.140625" style="0" customWidth="1"/>
    <col min="2" max="2" width="44.8515625" style="0" customWidth="1"/>
    <col min="3" max="3" width="9.8515625" style="0" bestFit="1" customWidth="1"/>
    <col min="4" max="4" width="10.28125" style="0" bestFit="1" customWidth="1"/>
    <col min="5" max="5" width="9.7109375" style="0" customWidth="1"/>
    <col min="6" max="6" width="13.57421875" style="0" customWidth="1"/>
    <col min="7" max="7" width="48.00390625" style="0" customWidth="1"/>
    <col min="8" max="8" width="10.00390625" style="0" customWidth="1"/>
    <col min="9" max="9" width="10.28125" style="0" bestFit="1" customWidth="1"/>
    <col min="10" max="10" width="9.7109375" style="0" customWidth="1"/>
    <col min="11" max="11" width="16.57421875" style="0" customWidth="1"/>
    <col min="12" max="12" width="11.421875" style="0" bestFit="1" customWidth="1"/>
  </cols>
  <sheetData>
    <row r="1" spans="1:11" ht="3" customHeight="1">
      <c r="A1" s="2"/>
      <c r="B1" s="50"/>
      <c r="C1" s="2"/>
      <c r="D1" s="5"/>
      <c r="E1" s="5"/>
      <c r="F1" s="5"/>
      <c r="G1" s="176"/>
      <c r="H1" s="177"/>
      <c r="I1" s="177"/>
      <c r="J1" s="177"/>
      <c r="K1" s="177"/>
    </row>
    <row r="2" spans="1:11" ht="15" hidden="1">
      <c r="A2" s="2"/>
      <c r="B2" s="51"/>
      <c r="C2" s="2"/>
      <c r="D2" s="5"/>
      <c r="E2" s="5"/>
      <c r="F2" s="5"/>
      <c r="G2" s="177"/>
      <c r="H2" s="177"/>
      <c r="I2" s="177"/>
      <c r="J2" s="177"/>
      <c r="K2" s="177"/>
    </row>
    <row r="3" spans="1:11" ht="15" hidden="1">
      <c r="A3" s="2"/>
      <c r="B3" s="51"/>
      <c r="C3" s="2"/>
      <c r="D3" s="5"/>
      <c r="E3" s="5"/>
      <c r="F3" s="5"/>
      <c r="G3" s="177"/>
      <c r="H3" s="177"/>
      <c r="I3" s="177"/>
      <c r="J3" s="177"/>
      <c r="K3" s="177"/>
    </row>
    <row r="4" spans="1:11" ht="15" hidden="1">
      <c r="A4" s="2"/>
      <c r="B4" s="51"/>
      <c r="C4" s="2"/>
      <c r="D4" s="5"/>
      <c r="E4" s="5"/>
      <c r="F4" s="5"/>
      <c r="G4" s="177"/>
      <c r="H4" s="177"/>
      <c r="I4" s="177"/>
      <c r="J4" s="177"/>
      <c r="K4" s="177"/>
    </row>
    <row r="5" spans="1:11" ht="15" hidden="1">
      <c r="A5" s="2"/>
      <c r="B5" s="51"/>
      <c r="C5" s="2"/>
      <c r="D5" s="5"/>
      <c r="E5" s="5"/>
      <c r="F5" s="5"/>
      <c r="G5" s="177"/>
      <c r="H5" s="177"/>
      <c r="I5" s="177"/>
      <c r="J5" s="177"/>
      <c r="K5" s="177"/>
    </row>
    <row r="6" spans="1:11" ht="15" hidden="1">
      <c r="A6" s="2"/>
      <c r="B6" s="51"/>
      <c r="C6" s="2"/>
      <c r="D6" s="5"/>
      <c r="E6" s="5"/>
      <c r="F6" s="5"/>
      <c r="G6" s="177"/>
      <c r="H6" s="177"/>
      <c r="I6" s="177"/>
      <c r="J6" s="177"/>
      <c r="K6" s="177"/>
    </row>
    <row r="7" spans="1:11" ht="3" customHeight="1">
      <c r="A7" s="2"/>
      <c r="B7" s="51"/>
      <c r="C7" s="2"/>
      <c r="D7" s="5"/>
      <c r="E7" s="5"/>
      <c r="F7" s="5"/>
      <c r="G7" s="177"/>
      <c r="H7" s="177"/>
      <c r="I7" s="177"/>
      <c r="J7" s="177"/>
      <c r="K7" s="177"/>
    </row>
    <row r="8" spans="2:11" ht="23.25">
      <c r="B8" s="178" t="s">
        <v>33</v>
      </c>
      <c r="C8" s="178"/>
      <c r="D8" s="178"/>
      <c r="E8" s="178"/>
      <c r="F8" s="178"/>
      <c r="G8" s="178"/>
      <c r="H8" s="178"/>
      <c r="I8" s="178"/>
      <c r="J8" s="178"/>
      <c r="K8" s="178"/>
    </row>
    <row r="9" spans="2:11" ht="23.25" customHeight="1">
      <c r="B9" s="178" t="s">
        <v>95</v>
      </c>
      <c r="C9" s="178"/>
      <c r="D9" s="178"/>
      <c r="E9" s="178"/>
      <c r="F9" s="178"/>
      <c r="G9" s="178"/>
      <c r="H9" s="178"/>
      <c r="I9" s="178"/>
      <c r="J9" s="178"/>
      <c r="K9" s="178"/>
    </row>
    <row r="10" spans="1:11" ht="16.5" customHeight="1" thickBot="1">
      <c r="A10" s="1"/>
      <c r="B10" s="179"/>
      <c r="C10" s="180"/>
      <c r="D10" s="180"/>
      <c r="E10" s="180"/>
      <c r="F10" s="180"/>
      <c r="G10" s="180"/>
      <c r="H10" s="180"/>
      <c r="I10" s="180"/>
      <c r="J10" s="180"/>
      <c r="K10" s="180"/>
    </row>
    <row r="11" spans="1:11" ht="8.25" customHeight="1" hidden="1" thickBot="1">
      <c r="A11" s="2"/>
      <c r="B11" s="3"/>
      <c r="C11" s="3"/>
      <c r="D11" s="4"/>
      <c r="E11" s="4"/>
      <c r="F11" s="4"/>
      <c r="G11" s="5"/>
      <c r="H11" s="6"/>
      <c r="I11" s="6"/>
      <c r="J11" s="6"/>
      <c r="K11" s="6"/>
    </row>
    <row r="12" spans="1:11" ht="45" customHeight="1" thickBot="1">
      <c r="A12" s="164" t="s">
        <v>0</v>
      </c>
      <c r="B12" s="165" t="s">
        <v>24</v>
      </c>
      <c r="C12" s="166" t="s">
        <v>25</v>
      </c>
      <c r="D12" s="166" t="s">
        <v>26</v>
      </c>
      <c r="E12" s="166" t="s">
        <v>27</v>
      </c>
      <c r="F12" s="166" t="s">
        <v>28</v>
      </c>
      <c r="G12" s="167" t="s">
        <v>29</v>
      </c>
      <c r="H12" s="166" t="s">
        <v>25</v>
      </c>
      <c r="I12" s="166" t="s">
        <v>26</v>
      </c>
      <c r="J12" s="166" t="s">
        <v>27</v>
      </c>
      <c r="K12" s="166" t="s">
        <v>28</v>
      </c>
    </row>
    <row r="13" spans="1:11" ht="15.75" thickBot="1">
      <c r="A13" s="90">
        <f>IF(ISBLANK(D13),"",COUNTA(D$13:D13))</f>
      </c>
      <c r="B13" s="8"/>
      <c r="C13" s="9"/>
      <c r="D13" s="10"/>
      <c r="E13" s="11"/>
      <c r="F13" s="12" t="s">
        <v>23</v>
      </c>
      <c r="G13" s="9"/>
      <c r="H13" s="9"/>
      <c r="I13" s="10"/>
      <c r="J13" s="10"/>
      <c r="K13" s="13"/>
    </row>
    <row r="14" spans="1:11" ht="15">
      <c r="A14" s="90">
        <f>IF(ISBLANK(D14),"",COUNTA(D$13:D14))</f>
      </c>
      <c r="B14" s="94"/>
      <c r="C14" s="95"/>
      <c r="D14" s="96"/>
      <c r="E14" s="97"/>
      <c r="F14" s="98"/>
      <c r="G14" s="95"/>
      <c r="H14" s="95"/>
      <c r="I14" s="96"/>
      <c r="J14" s="96"/>
      <c r="K14" s="96"/>
    </row>
    <row r="15" spans="1:11" ht="15">
      <c r="A15" s="90"/>
      <c r="B15" s="94"/>
      <c r="C15" s="95"/>
      <c r="D15" s="96"/>
      <c r="E15" s="97"/>
      <c r="F15" s="98"/>
      <c r="G15" s="95"/>
      <c r="H15" s="95"/>
      <c r="I15" s="96"/>
      <c r="J15" s="96"/>
      <c r="K15" s="96"/>
    </row>
    <row r="16" spans="1:11" ht="15">
      <c r="A16" s="90">
        <f>IF(ISBLANK(D16),"",COUNTA(D$13:D16))</f>
        <v>1</v>
      </c>
      <c r="B16" s="35" t="s">
        <v>83</v>
      </c>
      <c r="C16" s="36" t="s">
        <v>1</v>
      </c>
      <c r="D16" s="39">
        <v>160.37</v>
      </c>
      <c r="E16" s="168"/>
      <c r="F16" s="114">
        <f>D16*E16</f>
        <v>0</v>
      </c>
      <c r="G16" s="35" t="s">
        <v>115</v>
      </c>
      <c r="H16" s="58" t="s">
        <v>1</v>
      </c>
      <c r="I16" s="39">
        <f>D16*1.05</f>
        <v>168.38850000000002</v>
      </c>
      <c r="J16" s="39">
        <v>82.49</v>
      </c>
      <c r="K16" s="127">
        <f aca="true" t="shared" si="0" ref="K16:K21">I16*J16</f>
        <v>13890.367365</v>
      </c>
    </row>
    <row r="17" spans="1:11" ht="30">
      <c r="A17" s="90">
        <f>IF(ISBLANK(D17),"",COUNTA(D$13:D17))</f>
        <v>2</v>
      </c>
      <c r="B17" s="57" t="s">
        <v>76</v>
      </c>
      <c r="C17" s="36" t="s">
        <v>3</v>
      </c>
      <c r="D17" s="39">
        <v>17.3</v>
      </c>
      <c r="E17" s="168"/>
      <c r="F17" s="114">
        <f>D17*E17</f>
        <v>0</v>
      </c>
      <c r="G17" s="35" t="s">
        <v>71</v>
      </c>
      <c r="H17" s="58" t="s">
        <v>4</v>
      </c>
      <c r="I17" s="39">
        <f>ROUNDUP(D16*7.5/25,I18)</f>
        <v>49</v>
      </c>
      <c r="J17" s="39">
        <v>40</v>
      </c>
      <c r="K17" s="127">
        <f t="shared" si="0"/>
        <v>1960</v>
      </c>
    </row>
    <row r="18" spans="1:11" ht="15">
      <c r="A18" s="90">
        <f>IF(ISBLANK(D18),"",COUNTA(D$13:D18))</f>
      </c>
      <c r="B18" s="39"/>
      <c r="C18" s="137"/>
      <c r="D18" s="39"/>
      <c r="E18" s="168"/>
      <c r="F18" s="127"/>
      <c r="G18" s="35" t="s">
        <v>88</v>
      </c>
      <c r="H18" s="58" t="s">
        <v>74</v>
      </c>
      <c r="I18" s="39"/>
      <c r="J18" s="39">
        <f>19</f>
        <v>19</v>
      </c>
      <c r="K18" s="127">
        <f t="shared" si="0"/>
        <v>0</v>
      </c>
    </row>
    <row r="19" spans="1:11" ht="15">
      <c r="A19" s="90">
        <f>IF(ISBLANK(D19),"",COUNTA(D$13:D19))</f>
      </c>
      <c r="B19" s="37"/>
      <c r="C19" s="115"/>
      <c r="D19" s="39"/>
      <c r="E19" s="168"/>
      <c r="F19" s="114"/>
      <c r="G19" s="35" t="s">
        <v>72</v>
      </c>
      <c r="H19" s="58" t="s">
        <v>74</v>
      </c>
      <c r="I19" s="39">
        <f>ROUNDUP(D15*10/200,0)</f>
        <v>0</v>
      </c>
      <c r="J19" s="39">
        <v>5.65</v>
      </c>
      <c r="K19" s="127">
        <f t="shared" si="0"/>
        <v>0</v>
      </c>
    </row>
    <row r="20" spans="1:11" ht="15">
      <c r="A20" s="90">
        <f>IF(ISBLANK(D20),"",COUNTA(D$13:D20))</f>
      </c>
      <c r="B20" s="37"/>
      <c r="C20" s="115"/>
      <c r="D20" s="39"/>
      <c r="E20" s="168"/>
      <c r="F20" s="114"/>
      <c r="G20" s="35" t="s">
        <v>73</v>
      </c>
      <c r="H20" s="58" t="s">
        <v>4</v>
      </c>
      <c r="I20" s="39">
        <v>1</v>
      </c>
      <c r="J20" s="39">
        <v>265.18</v>
      </c>
      <c r="K20" s="127">
        <f t="shared" si="0"/>
        <v>265.18</v>
      </c>
    </row>
    <row r="21" spans="1:11" ht="30">
      <c r="A21" s="90">
        <f>IF(ISBLANK(D21),"",COUNTA(D$13:D21))</f>
        <v>3</v>
      </c>
      <c r="B21" s="57" t="s">
        <v>75</v>
      </c>
      <c r="C21" s="36" t="s">
        <v>1</v>
      </c>
      <c r="D21" s="37">
        <f>D16</f>
        <v>160.37</v>
      </c>
      <c r="E21" s="168"/>
      <c r="F21" s="114">
        <f>D21*E21</f>
        <v>0</v>
      </c>
      <c r="G21" s="35" t="s">
        <v>89</v>
      </c>
      <c r="H21" s="58" t="s">
        <v>4</v>
      </c>
      <c r="I21" s="39">
        <f>ROUNDUP(D21*0.2/10,0)</f>
        <v>4</v>
      </c>
      <c r="J21" s="39">
        <v>80</v>
      </c>
      <c r="K21" s="127">
        <f t="shared" si="0"/>
        <v>320</v>
      </c>
    </row>
    <row r="22" spans="1:11" ht="15">
      <c r="A22" s="90">
        <f>IF(ISBLANK(D22),"",COUNTA(D$13:D22))</f>
      </c>
      <c r="B22" s="22"/>
      <c r="C22" s="23"/>
      <c r="D22" s="24"/>
      <c r="E22" s="24"/>
      <c r="F22" s="24"/>
      <c r="G22" s="24"/>
      <c r="H22" s="25"/>
      <c r="I22" s="24"/>
      <c r="J22" s="24"/>
      <c r="K22" s="24"/>
    </row>
    <row r="23" spans="1:11" ht="15.75" thickBot="1">
      <c r="A23" s="90">
        <f>IF(ISBLANK(D23),"",COUNTA(D$13:D23))</f>
      </c>
      <c r="B23" s="100" t="s">
        <v>46</v>
      </c>
      <c r="C23" s="100"/>
      <c r="D23" s="101"/>
      <c r="E23" s="102"/>
      <c r="F23" s="103">
        <f>SUBTOTAL(9,F13:F22)</f>
        <v>0</v>
      </c>
      <c r="G23" s="100" t="s">
        <v>46</v>
      </c>
      <c r="H23" s="101"/>
      <c r="I23" s="101"/>
      <c r="J23" s="102"/>
      <c r="K23" s="103">
        <f>SUBTOTAL(9,K13:K22)</f>
        <v>16435.547365</v>
      </c>
    </row>
    <row r="24" spans="1:11" ht="15.75" thickBot="1">
      <c r="A24" s="90">
        <f>IF(ISBLANK(D24),"",COUNTA(D$13:D24))</f>
      </c>
      <c r="B24" s="8"/>
      <c r="C24" s="9"/>
      <c r="D24" s="10"/>
      <c r="E24" s="11"/>
      <c r="F24" s="12" t="s">
        <v>22</v>
      </c>
      <c r="G24" s="9"/>
      <c r="H24" s="9"/>
      <c r="I24" s="10"/>
      <c r="J24" s="10"/>
      <c r="K24" s="13"/>
    </row>
    <row r="25" spans="1:11" ht="15">
      <c r="A25" s="90">
        <f>IF(ISBLANK(D25),"",COUNTA(D$13:D25))</f>
      </c>
      <c r="B25" s="15"/>
      <c r="C25" s="7"/>
      <c r="D25" s="16"/>
      <c r="E25" s="16"/>
      <c r="F25" s="16"/>
      <c r="G25" s="15"/>
      <c r="H25" s="7"/>
      <c r="I25" s="16"/>
      <c r="J25" s="17"/>
      <c r="K25" s="16"/>
    </row>
    <row r="26" spans="1:27" ht="45">
      <c r="A26" s="90">
        <f>IF(ISBLANK(D26),"",COUNTA(D$13:D26))</f>
        <v>4</v>
      </c>
      <c r="B26" s="59" t="s">
        <v>77</v>
      </c>
      <c r="C26" s="73" t="s">
        <v>1</v>
      </c>
      <c r="D26" s="39">
        <v>40</v>
      </c>
      <c r="E26" s="168"/>
      <c r="F26" s="118">
        <f>D26*E26</f>
        <v>0</v>
      </c>
      <c r="G26" s="75" t="s">
        <v>38</v>
      </c>
      <c r="H26" s="121" t="s">
        <v>1</v>
      </c>
      <c r="I26" s="76">
        <f>D26*2*1.1</f>
        <v>88</v>
      </c>
      <c r="J26" s="76">
        <v>18.2</v>
      </c>
      <c r="K26" s="118">
        <f aca="true" t="shared" si="1" ref="K26:K31">I26*J26</f>
        <v>1601.6</v>
      </c>
      <c r="L26" s="89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</row>
    <row r="27" spans="1:15" ht="15">
      <c r="A27" s="90">
        <f>IF(ISBLANK(D27),"",COUNTA(D$13:D27))</f>
      </c>
      <c r="B27" s="140"/>
      <c r="C27" s="116"/>
      <c r="D27" s="74"/>
      <c r="E27" s="168"/>
      <c r="F27" s="117"/>
      <c r="G27" s="75" t="s">
        <v>39</v>
      </c>
      <c r="H27" s="121" t="s">
        <v>3</v>
      </c>
      <c r="I27" s="76">
        <f>D26*0.77</f>
        <v>30.8</v>
      </c>
      <c r="J27" s="76">
        <v>6</v>
      </c>
      <c r="K27" s="118">
        <f t="shared" si="1"/>
        <v>184.8</v>
      </c>
      <c r="L27" s="55"/>
      <c r="N27" s="55"/>
      <c r="O27" s="55"/>
    </row>
    <row r="28" spans="1:15" ht="15">
      <c r="A28" s="90">
        <f>IF(ISBLANK(D28),"",COUNTA(D$13:D28))</f>
      </c>
      <c r="B28" s="140"/>
      <c r="C28" s="116"/>
      <c r="D28" s="74"/>
      <c r="E28" s="168"/>
      <c r="F28" s="117"/>
      <c r="G28" s="75" t="s">
        <v>40</v>
      </c>
      <c r="H28" s="121" t="s">
        <v>3</v>
      </c>
      <c r="I28" s="76">
        <f>D26*2.2*1.5</f>
        <v>132</v>
      </c>
      <c r="J28" s="76">
        <v>7.47</v>
      </c>
      <c r="K28" s="118">
        <f t="shared" si="1"/>
        <v>986.04</v>
      </c>
      <c r="L28" s="55"/>
      <c r="N28" s="55"/>
      <c r="O28" s="55"/>
    </row>
    <row r="29" spans="1:15" ht="15">
      <c r="A29" s="90">
        <f>IF(ISBLANK(D29),"",COUNTA(D$13:D29))</f>
      </c>
      <c r="B29" s="59"/>
      <c r="C29" s="73"/>
      <c r="D29" s="39"/>
      <c r="E29" s="168"/>
      <c r="F29" s="118"/>
      <c r="G29" s="75" t="s">
        <v>41</v>
      </c>
      <c r="H29" s="121" t="s">
        <v>5</v>
      </c>
      <c r="I29" s="76">
        <f>D26*1.65/100</f>
        <v>0.66</v>
      </c>
      <c r="J29" s="76">
        <v>12</v>
      </c>
      <c r="K29" s="118">
        <f t="shared" si="1"/>
        <v>7.92</v>
      </c>
      <c r="L29" s="55"/>
      <c r="N29" s="55"/>
      <c r="O29" s="55"/>
    </row>
    <row r="30" spans="1:15" ht="15">
      <c r="A30" s="90">
        <f>IF(ISBLANK(D30),"",COUNTA(D$13:D30))</f>
      </c>
      <c r="B30" s="59"/>
      <c r="C30" s="73"/>
      <c r="D30" s="39"/>
      <c r="E30" s="168"/>
      <c r="F30" s="118"/>
      <c r="G30" s="75" t="s">
        <v>58</v>
      </c>
      <c r="H30" s="121" t="s">
        <v>8</v>
      </c>
      <c r="I30" s="76">
        <f>CEILING(D26*2.97/1000,1)</f>
        <v>1</v>
      </c>
      <c r="J30" s="76">
        <v>40</v>
      </c>
      <c r="K30" s="118">
        <f t="shared" si="1"/>
        <v>40</v>
      </c>
      <c r="L30" s="55"/>
      <c r="N30" s="55"/>
      <c r="O30" s="55"/>
    </row>
    <row r="31" spans="1:15" ht="15">
      <c r="A31" s="90">
        <f>IF(ISBLANK(D31),"",COUNTA(D$13:D31))</f>
      </c>
      <c r="B31" s="59"/>
      <c r="C31" s="73"/>
      <c r="D31" s="39"/>
      <c r="E31" s="168"/>
      <c r="F31" s="118"/>
      <c r="G31" s="35" t="s">
        <v>59</v>
      </c>
      <c r="H31" s="121" t="s">
        <v>8</v>
      </c>
      <c r="I31" s="76">
        <f>CEILING(D26*34/1000,1)</f>
        <v>2</v>
      </c>
      <c r="J31" s="76">
        <v>40</v>
      </c>
      <c r="K31" s="118">
        <f t="shared" si="1"/>
        <v>80</v>
      </c>
      <c r="L31" s="55"/>
      <c r="N31" s="55"/>
      <c r="O31" s="55"/>
    </row>
    <row r="32" spans="1:27" ht="30">
      <c r="A32" s="90">
        <f>IF(ISBLANK(D32),"",COUNTA(D$13:D32))</f>
        <v>5</v>
      </c>
      <c r="B32" s="59" t="s">
        <v>110</v>
      </c>
      <c r="C32" s="73" t="s">
        <v>1</v>
      </c>
      <c r="D32" s="39">
        <v>50.82</v>
      </c>
      <c r="E32" s="168"/>
      <c r="F32" s="118">
        <f>D32*E32</f>
        <v>0</v>
      </c>
      <c r="G32" s="75" t="s">
        <v>38</v>
      </c>
      <c r="H32" s="121" t="s">
        <v>1</v>
      </c>
      <c r="I32" s="76">
        <f>D32*1.1</f>
        <v>55.90200000000001</v>
      </c>
      <c r="J32" s="76">
        <v>18.2</v>
      </c>
      <c r="K32" s="118">
        <f aca="true" t="shared" si="2" ref="K32:K37">I32*J32</f>
        <v>1017.4164000000001</v>
      </c>
      <c r="L32" s="89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</row>
    <row r="33" spans="1:15" ht="15">
      <c r="A33" s="90">
        <f>IF(ISBLANK(D33),"",COUNTA(D$13:D33))</f>
      </c>
      <c r="B33" s="140"/>
      <c r="C33" s="116"/>
      <c r="D33" s="74"/>
      <c r="E33" s="168"/>
      <c r="F33" s="117"/>
      <c r="G33" s="75" t="s">
        <v>82</v>
      </c>
      <c r="H33" s="121" t="s">
        <v>3</v>
      </c>
      <c r="I33" s="76">
        <f>D32*2.1</f>
        <v>106.72200000000001</v>
      </c>
      <c r="J33" s="76">
        <v>6</v>
      </c>
      <c r="K33" s="118">
        <f t="shared" si="2"/>
        <v>640.3320000000001</v>
      </c>
      <c r="L33" s="55"/>
      <c r="N33" s="55"/>
      <c r="O33" s="55"/>
    </row>
    <row r="34" spans="1:15" ht="15">
      <c r="A34" s="90">
        <f>IF(ISBLANK(D34),"",COUNTA(D$13:D34))</f>
      </c>
      <c r="B34" s="140"/>
      <c r="C34" s="116"/>
      <c r="D34" s="74"/>
      <c r="E34" s="168"/>
      <c r="F34" s="117"/>
      <c r="G34" s="75" t="s">
        <v>111</v>
      </c>
      <c r="H34" s="121" t="s">
        <v>3</v>
      </c>
      <c r="I34" s="76">
        <f>D32*1.2</f>
        <v>60.983999999999995</v>
      </c>
      <c r="J34" s="76">
        <v>7.47</v>
      </c>
      <c r="K34" s="118">
        <f t="shared" si="2"/>
        <v>455.55047999999994</v>
      </c>
      <c r="L34" s="55"/>
      <c r="N34" s="55"/>
      <c r="O34" s="55"/>
    </row>
    <row r="35" spans="1:15" ht="15">
      <c r="A35" s="90">
        <f>IF(ISBLANK(D35),"",COUNTA(D$13:D35))</f>
      </c>
      <c r="B35" s="59"/>
      <c r="C35" s="73"/>
      <c r="D35" s="39"/>
      <c r="E35" s="168"/>
      <c r="F35" s="118"/>
      <c r="G35" s="75" t="s">
        <v>41</v>
      </c>
      <c r="H35" s="121" t="s">
        <v>5</v>
      </c>
      <c r="I35" s="76">
        <f>D32*1.65/100</f>
        <v>0.83853</v>
      </c>
      <c r="J35" s="76">
        <v>12</v>
      </c>
      <c r="K35" s="118">
        <f t="shared" si="2"/>
        <v>10.06236</v>
      </c>
      <c r="L35" s="55"/>
      <c r="N35" s="55"/>
      <c r="O35" s="55"/>
    </row>
    <row r="36" spans="1:15" ht="15">
      <c r="A36" s="90">
        <f>IF(ISBLANK(D36),"",COUNTA(D$13:D36))</f>
      </c>
      <c r="B36" s="59"/>
      <c r="C36" s="73"/>
      <c r="D36" s="39"/>
      <c r="E36" s="168"/>
      <c r="F36" s="118"/>
      <c r="G36" s="75" t="s">
        <v>58</v>
      </c>
      <c r="H36" s="121" t="s">
        <v>8</v>
      </c>
      <c r="I36" s="76">
        <f>CEILING(D32*2.97/1000,1)</f>
        <v>1</v>
      </c>
      <c r="J36" s="76">
        <v>40</v>
      </c>
      <c r="K36" s="118">
        <f t="shared" si="2"/>
        <v>40</v>
      </c>
      <c r="L36" s="55"/>
      <c r="N36" s="55"/>
      <c r="O36" s="55"/>
    </row>
    <row r="37" spans="1:15" ht="15">
      <c r="A37" s="90">
        <f>IF(ISBLANK(D37),"",COUNTA(D$13:D37))</f>
      </c>
      <c r="B37" s="59"/>
      <c r="C37" s="73"/>
      <c r="D37" s="39"/>
      <c r="E37" s="168"/>
      <c r="F37" s="118"/>
      <c r="G37" s="35" t="s">
        <v>59</v>
      </c>
      <c r="H37" s="121" t="s">
        <v>8</v>
      </c>
      <c r="I37" s="76">
        <f>CEILING(D32*34/1000,1)</f>
        <v>2</v>
      </c>
      <c r="J37" s="76">
        <v>40</v>
      </c>
      <c r="K37" s="118">
        <f t="shared" si="2"/>
        <v>80</v>
      </c>
      <c r="L37" s="55"/>
      <c r="N37" s="55"/>
      <c r="O37" s="55"/>
    </row>
    <row r="38" spans="1:11" ht="15">
      <c r="A38" s="90">
        <f>IF(ISBLANK(D38),"",COUNTA(D$13:D38))</f>
        <v>6</v>
      </c>
      <c r="B38" s="35" t="s">
        <v>34</v>
      </c>
      <c r="C38" s="73" t="s">
        <v>1</v>
      </c>
      <c r="D38" s="39">
        <v>240</v>
      </c>
      <c r="E38" s="168"/>
      <c r="F38" s="39">
        <f>D38*E38</f>
        <v>0</v>
      </c>
      <c r="G38" s="35" t="s">
        <v>56</v>
      </c>
      <c r="H38" s="58" t="s">
        <v>4</v>
      </c>
      <c r="I38" s="39">
        <v>3</v>
      </c>
      <c r="J38" s="39">
        <v>80</v>
      </c>
      <c r="K38" s="118">
        <f aca="true" t="shared" si="3" ref="K38:K46">I38*J38</f>
        <v>240</v>
      </c>
    </row>
    <row r="39" spans="1:11" ht="15">
      <c r="A39" s="90">
        <f>IF(ISBLANK(D39),"",COUNTA(D$13:D39))</f>
        <v>7</v>
      </c>
      <c r="B39" s="35" t="s">
        <v>35</v>
      </c>
      <c r="C39" s="126" t="s">
        <v>3</v>
      </c>
      <c r="D39" s="39">
        <v>81.6</v>
      </c>
      <c r="E39" s="168"/>
      <c r="F39" s="39">
        <f>D39*E39</f>
        <v>0</v>
      </c>
      <c r="G39" s="35" t="s">
        <v>65</v>
      </c>
      <c r="H39" s="58" t="s">
        <v>4</v>
      </c>
      <c r="I39" s="39">
        <f>ROUNDUP(D39*1.1/3,0)</f>
        <v>30</v>
      </c>
      <c r="J39" s="39">
        <v>3.4499999999999997</v>
      </c>
      <c r="K39" s="118">
        <f t="shared" si="3"/>
        <v>103.49999999999999</v>
      </c>
    </row>
    <row r="40" spans="1:11" ht="15">
      <c r="A40" s="90">
        <f>IF(ISBLANK(D40),"",COUNTA(D$13:D40))</f>
      </c>
      <c r="B40" s="35"/>
      <c r="C40" s="126"/>
      <c r="D40" s="39"/>
      <c r="E40" s="168"/>
      <c r="F40" s="39"/>
      <c r="G40" s="35" t="s">
        <v>90</v>
      </c>
      <c r="H40" s="58" t="s">
        <v>4</v>
      </c>
      <c r="I40" s="39">
        <f>CEILING(D39*0.1/20,1)</f>
        <v>1</v>
      </c>
      <c r="J40" s="39">
        <v>40</v>
      </c>
      <c r="K40" s="118">
        <f t="shared" si="3"/>
        <v>40</v>
      </c>
    </row>
    <row r="41" spans="1:11" ht="15">
      <c r="A41" s="90">
        <f>IF(ISBLANK(D41),"",COUNTA(D$13:D41))</f>
        <v>8</v>
      </c>
      <c r="B41" s="35" t="s">
        <v>36</v>
      </c>
      <c r="C41" s="73" t="s">
        <v>1</v>
      </c>
      <c r="D41" s="39">
        <f>D38</f>
        <v>240</v>
      </c>
      <c r="E41" s="168"/>
      <c r="F41" s="39">
        <f>E41*D41</f>
        <v>0</v>
      </c>
      <c r="G41" s="35" t="s">
        <v>90</v>
      </c>
      <c r="H41" s="58" t="s">
        <v>4</v>
      </c>
      <c r="I41" s="39">
        <v>9</v>
      </c>
      <c r="J41" s="39">
        <v>40</v>
      </c>
      <c r="K41" s="118">
        <f t="shared" si="3"/>
        <v>360</v>
      </c>
    </row>
    <row r="42" spans="1:11" ht="15">
      <c r="A42" s="90">
        <f>IF(ISBLANK(D42),"",COUNTA(D$13:D42))</f>
      </c>
      <c r="B42" s="35"/>
      <c r="C42" s="126"/>
      <c r="D42" s="39"/>
      <c r="E42" s="168"/>
      <c r="F42" s="39"/>
      <c r="G42" s="35" t="s">
        <v>60</v>
      </c>
      <c r="H42" s="125" t="s">
        <v>3</v>
      </c>
      <c r="I42" s="39">
        <f>CEILING(D41*0.01,1)</f>
        <v>3</v>
      </c>
      <c r="J42" s="39">
        <v>8.6</v>
      </c>
      <c r="K42" s="118">
        <f t="shared" si="3"/>
        <v>25.799999999999997</v>
      </c>
    </row>
    <row r="43" spans="1:11" ht="15">
      <c r="A43" s="90"/>
      <c r="B43" s="35"/>
      <c r="C43" s="142"/>
      <c r="D43" s="39"/>
      <c r="E43" s="168"/>
      <c r="F43" s="39"/>
      <c r="G43" s="35" t="s">
        <v>57</v>
      </c>
      <c r="H43" s="125" t="s">
        <v>66</v>
      </c>
      <c r="I43" s="39">
        <f>ROUNDUP(D41*0.35,1)</f>
        <v>84</v>
      </c>
      <c r="J43" s="39">
        <v>3</v>
      </c>
      <c r="K43" s="118">
        <f>I43*J43</f>
        <v>252</v>
      </c>
    </row>
    <row r="44" spans="1:11" ht="30">
      <c r="A44" s="90">
        <f>IF(ISBLANK(D44),"",COUNTA(D$13:D44))</f>
        <v>9</v>
      </c>
      <c r="B44" s="35" t="s">
        <v>37</v>
      </c>
      <c r="C44" s="73" t="s">
        <v>1</v>
      </c>
      <c r="D44" s="39">
        <f>D41</f>
        <v>240</v>
      </c>
      <c r="E44" s="168"/>
      <c r="F44" s="39">
        <f>D44*E44</f>
        <v>0</v>
      </c>
      <c r="G44" s="35" t="s">
        <v>64</v>
      </c>
      <c r="H44" s="125" t="s">
        <v>62</v>
      </c>
      <c r="I44" s="39">
        <f>ROUNDUP(D44*0.3,0)</f>
        <v>72</v>
      </c>
      <c r="J44" s="39">
        <v>32.4</v>
      </c>
      <c r="K44" s="118">
        <f t="shared" si="3"/>
        <v>2332.7999999999997</v>
      </c>
    </row>
    <row r="45" spans="1:11" ht="15">
      <c r="A45" s="90">
        <f>IF(ISBLANK(D45),"",COUNTA(D$13:D45))</f>
      </c>
      <c r="B45" s="35"/>
      <c r="C45" s="126"/>
      <c r="D45" s="39"/>
      <c r="E45" s="168"/>
      <c r="F45" s="39"/>
      <c r="G45" s="35" t="s">
        <v>61</v>
      </c>
      <c r="H45" s="58" t="s">
        <v>63</v>
      </c>
      <c r="I45" s="39">
        <f>ROUNDUP(D44/2.7/25,0)</f>
        <v>4</v>
      </c>
      <c r="J45" s="123">
        <v>8.5</v>
      </c>
      <c r="K45" s="118">
        <f t="shared" si="3"/>
        <v>34</v>
      </c>
    </row>
    <row r="46" spans="1:11" ht="15">
      <c r="A46" s="90">
        <f>IF(ISBLANK(D46),"",COUNTA(D$13:D46))</f>
        <v>10</v>
      </c>
      <c r="B46" s="35" t="s">
        <v>102</v>
      </c>
      <c r="C46" s="126" t="s">
        <v>4</v>
      </c>
      <c r="D46" s="39">
        <v>20</v>
      </c>
      <c r="E46" s="168"/>
      <c r="F46" s="127">
        <f>D46*E46</f>
        <v>0</v>
      </c>
      <c r="G46" s="35" t="s">
        <v>103</v>
      </c>
      <c r="H46" s="58" t="s">
        <v>4</v>
      </c>
      <c r="I46" s="39">
        <v>3</v>
      </c>
      <c r="J46" s="123">
        <v>140</v>
      </c>
      <c r="K46" s="118">
        <f t="shared" si="3"/>
        <v>420</v>
      </c>
    </row>
    <row r="47" spans="1:11" ht="15">
      <c r="A47" s="90">
        <f>IF(ISBLANK(D47),"",COUNTA(D$13:D47))</f>
        <v>11</v>
      </c>
      <c r="B47" s="118" t="s">
        <v>92</v>
      </c>
      <c r="C47" s="73" t="s">
        <v>3</v>
      </c>
      <c r="D47" s="118">
        <v>54</v>
      </c>
      <c r="E47" s="170"/>
      <c r="F47" s="127">
        <f>D47*E47</f>
        <v>0</v>
      </c>
      <c r="G47" s="144" t="s">
        <v>93</v>
      </c>
      <c r="H47" s="145" t="s">
        <v>3</v>
      </c>
      <c r="I47" s="118">
        <f>D47*1.1</f>
        <v>59.400000000000006</v>
      </c>
      <c r="J47" s="118">
        <v>2.68</v>
      </c>
      <c r="K47" s="127">
        <f>I47*J47</f>
        <v>159.19200000000004</v>
      </c>
    </row>
    <row r="48" spans="1:11" ht="15">
      <c r="A48" s="90"/>
      <c r="B48" s="118"/>
      <c r="C48" s="73"/>
      <c r="D48" s="118"/>
      <c r="E48" s="170"/>
      <c r="F48" s="143"/>
      <c r="G48" s="144" t="s">
        <v>9</v>
      </c>
      <c r="H48" s="145" t="s">
        <v>4</v>
      </c>
      <c r="I48" s="118">
        <v>20</v>
      </c>
      <c r="J48" s="118">
        <v>15.31</v>
      </c>
      <c r="K48" s="127">
        <f>I48*J48</f>
        <v>306.2</v>
      </c>
    </row>
    <row r="49" spans="1:11" ht="15">
      <c r="A49" s="90">
        <f>IF(ISBLANK(D49),"",COUNTA(D$13:D49))</f>
      </c>
      <c r="B49" s="22"/>
      <c r="C49" s="23"/>
      <c r="D49" s="24"/>
      <c r="E49" s="24"/>
      <c r="F49" s="24"/>
      <c r="G49" s="24"/>
      <c r="H49" s="25"/>
      <c r="I49" s="24"/>
      <c r="J49" s="24"/>
      <c r="K49" s="24"/>
    </row>
    <row r="50" spans="1:11" ht="15.75" thickBot="1">
      <c r="A50" s="90">
        <f>IF(ISBLANK(D50),"",COUNTA(D$13:D50))</f>
      </c>
      <c r="B50" s="100" t="s">
        <v>46</v>
      </c>
      <c r="C50" s="100"/>
      <c r="D50" s="101"/>
      <c r="E50" s="102"/>
      <c r="F50" s="103">
        <f>SUBTOTAL(9,F24:F49)</f>
        <v>0</v>
      </c>
      <c r="G50" s="100" t="s">
        <v>46</v>
      </c>
      <c r="H50" s="101"/>
      <c r="I50" s="101"/>
      <c r="J50" s="102"/>
      <c r="K50" s="103">
        <f>SUBTOTAL(9,K24:K49)</f>
        <v>9417.213240000001</v>
      </c>
    </row>
    <row r="51" spans="1:11" ht="15.75" thickBot="1">
      <c r="A51" s="90">
        <f>IF(ISBLANK(D51),"",COUNTA(D$13:D51))</f>
      </c>
      <c r="B51" s="8"/>
      <c r="C51" s="9"/>
      <c r="D51" s="10"/>
      <c r="E51" s="11"/>
      <c r="F51" s="12" t="s">
        <v>47</v>
      </c>
      <c r="G51" s="9"/>
      <c r="H51" s="9"/>
      <c r="I51" s="10"/>
      <c r="J51" s="10"/>
      <c r="K51" s="13"/>
    </row>
    <row r="52" spans="1:11" ht="15">
      <c r="A52" s="14">
        <f>IF(ISBLANK(D52),"",COUNTA(D$13:D52))</f>
        <v>12</v>
      </c>
      <c r="B52" s="119" t="s">
        <v>108</v>
      </c>
      <c r="C52" s="120" t="s">
        <v>1</v>
      </c>
      <c r="D52" s="17">
        <v>160.37</v>
      </c>
      <c r="E52" s="169"/>
      <c r="F52" s="17">
        <f>D52*E52</f>
        <v>0</v>
      </c>
      <c r="G52" s="128" t="s">
        <v>109</v>
      </c>
      <c r="H52" s="125" t="s">
        <v>1</v>
      </c>
      <c r="I52" s="17">
        <f>D52*1.1</f>
        <v>176.407</v>
      </c>
      <c r="J52" s="129">
        <v>105</v>
      </c>
      <c r="K52" s="118">
        <f>I52*J52</f>
        <v>18522.735</v>
      </c>
    </row>
    <row r="53" spans="1:11" ht="15">
      <c r="A53" s="14">
        <f>IF(ISBLANK(D53),"",COUNTA(D$13:D53))</f>
      </c>
      <c r="B53" s="22"/>
      <c r="C53" s="23"/>
      <c r="D53" s="24"/>
      <c r="E53" s="42"/>
      <c r="F53" s="42"/>
      <c r="G53" s="42"/>
      <c r="H53" s="138"/>
      <c r="I53" s="42"/>
      <c r="J53" s="42"/>
      <c r="K53" s="42"/>
    </row>
    <row r="54" spans="1:11" ht="15.75" thickBot="1">
      <c r="A54" s="14">
        <f>IF(ISBLANK(D54),"",COUNTA(D$13:D54))</f>
      </c>
      <c r="B54" s="100" t="s">
        <v>46</v>
      </c>
      <c r="C54" s="100"/>
      <c r="D54" s="101"/>
      <c r="E54" s="102"/>
      <c r="F54" s="103">
        <f>SUBTOTAL(9,F51:F53)</f>
        <v>0</v>
      </c>
      <c r="G54" s="100" t="s">
        <v>46</v>
      </c>
      <c r="H54" s="101"/>
      <c r="I54" s="101"/>
      <c r="J54" s="102"/>
      <c r="K54" s="103">
        <f>SUBTOTAL(9,K51:K53)</f>
        <v>18522.735</v>
      </c>
    </row>
    <row r="55" spans="1:11" ht="15.75" thickBot="1">
      <c r="A55" s="14">
        <f>IF(ISBLANK(D55),"",COUNTA(D$13:D55))</f>
      </c>
      <c r="B55" s="30"/>
      <c r="C55" s="9"/>
      <c r="D55" s="31"/>
      <c r="E55" s="32"/>
      <c r="F55" s="33" t="s">
        <v>21</v>
      </c>
      <c r="G55" s="31"/>
      <c r="H55" s="31"/>
      <c r="I55" s="31"/>
      <c r="J55" s="31"/>
      <c r="K55" s="34"/>
    </row>
    <row r="56" spans="1:11" ht="15">
      <c r="A56" s="14">
        <f>IF(ISBLANK(D56),"",COUNTA(D$13:D56))</f>
      </c>
      <c r="B56" s="40"/>
      <c r="C56" s="41"/>
      <c r="D56" s="20"/>
      <c r="E56" s="20"/>
      <c r="F56" s="20"/>
      <c r="G56" s="40"/>
      <c r="H56" s="41"/>
      <c r="I56" s="20"/>
      <c r="J56" s="29"/>
      <c r="K56" s="20"/>
    </row>
    <row r="57" spans="1:11" ht="30">
      <c r="A57" s="14">
        <f>IF(ISBLANK(D57),"",COUNTA(D$13:D57))</f>
        <v>13</v>
      </c>
      <c r="B57" s="68" t="s">
        <v>48</v>
      </c>
      <c r="C57" s="56" t="s">
        <v>4</v>
      </c>
      <c r="D57" s="17">
        <v>2</v>
      </c>
      <c r="E57" s="169"/>
      <c r="F57" s="17">
        <f>D57*E57</f>
        <v>0</v>
      </c>
      <c r="G57" s="130" t="s">
        <v>50</v>
      </c>
      <c r="H57" s="131" t="s">
        <v>3</v>
      </c>
      <c r="I57" s="124">
        <v>12</v>
      </c>
      <c r="J57" s="124">
        <v>8</v>
      </c>
      <c r="K57" s="118">
        <f>I57*J57</f>
        <v>96</v>
      </c>
    </row>
    <row r="58" spans="1:11" ht="15">
      <c r="A58" s="14">
        <f>IF(ISBLANK(D58),"",COUNTA(D$13:D58))</f>
      </c>
      <c r="B58" s="15"/>
      <c r="C58" s="56"/>
      <c r="D58" s="17"/>
      <c r="E58" s="169"/>
      <c r="F58" s="17"/>
      <c r="G58" s="130" t="s">
        <v>49</v>
      </c>
      <c r="H58" s="131" t="s">
        <v>4</v>
      </c>
      <c r="I58" s="124">
        <f>D57</f>
        <v>2</v>
      </c>
      <c r="J58" s="17">
        <v>12</v>
      </c>
      <c r="K58" s="118">
        <f>I58*J58</f>
        <v>24</v>
      </c>
    </row>
    <row r="59" spans="1:11" ht="15">
      <c r="A59" s="14">
        <f>IF(ISBLANK(D59),"",COUNTA(D$13:D59))</f>
        <v>14</v>
      </c>
      <c r="B59" s="68" t="s">
        <v>10</v>
      </c>
      <c r="C59" s="56" t="s">
        <v>4</v>
      </c>
      <c r="D59" s="17">
        <v>2</v>
      </c>
      <c r="E59" s="168"/>
      <c r="F59" s="39">
        <f>D59*E59</f>
        <v>0</v>
      </c>
      <c r="G59" s="38" t="s">
        <v>94</v>
      </c>
      <c r="H59" s="126" t="s">
        <v>4</v>
      </c>
      <c r="I59" s="39">
        <f>D59</f>
        <v>2</v>
      </c>
      <c r="J59" s="39">
        <v>1762</v>
      </c>
      <c r="K59" s="118">
        <f>I59*J59</f>
        <v>3524</v>
      </c>
    </row>
    <row r="60" spans="1:11" ht="15">
      <c r="A60" s="14">
        <f>IF(ISBLANK(D60),"",COUNTA(D$13:D60))</f>
      </c>
      <c r="B60" s="15"/>
      <c r="C60" s="56"/>
      <c r="D60" s="17"/>
      <c r="E60" s="168"/>
      <c r="F60" s="39"/>
      <c r="G60" s="38" t="s">
        <v>9</v>
      </c>
      <c r="H60" s="126" t="s">
        <v>4</v>
      </c>
      <c r="I60" s="39">
        <f>D59</f>
        <v>2</v>
      </c>
      <c r="J60" s="39">
        <v>89.3</v>
      </c>
      <c r="K60" s="118">
        <f>I60*J60</f>
        <v>178.6</v>
      </c>
    </row>
    <row r="61" spans="1:11" ht="15">
      <c r="A61" s="14">
        <f>IF(ISBLANK(D61),"",COUNTA(D$13:D61))</f>
        <v>15</v>
      </c>
      <c r="B61" s="69" t="s">
        <v>11</v>
      </c>
      <c r="C61" s="27" t="s">
        <v>4</v>
      </c>
      <c r="D61" s="123">
        <v>2</v>
      </c>
      <c r="E61" s="171"/>
      <c r="F61" s="123">
        <f>D61*E61</f>
        <v>0</v>
      </c>
      <c r="G61" s="132" t="s">
        <v>12</v>
      </c>
      <c r="H61" s="133" t="s">
        <v>4</v>
      </c>
      <c r="I61" s="123">
        <f>D61</f>
        <v>2</v>
      </c>
      <c r="J61" s="123">
        <v>30</v>
      </c>
      <c r="K61" s="118">
        <f>I61*J61</f>
        <v>60</v>
      </c>
    </row>
    <row r="62" spans="1:11" ht="15">
      <c r="A62" s="90">
        <f>IF(ISBLANK(D62),"",COUNTA(D$13:D62))</f>
      </c>
      <c r="B62" s="22"/>
      <c r="C62" s="28"/>
      <c r="D62" s="24"/>
      <c r="E62" s="24"/>
      <c r="F62" s="24"/>
      <c r="G62" s="24"/>
      <c r="H62" s="28"/>
      <c r="I62" s="24"/>
      <c r="J62" s="24"/>
      <c r="K62" s="24"/>
    </row>
    <row r="63" spans="1:11" ht="15.75" thickBot="1">
      <c r="A63" s="90">
        <f>IF(ISBLANK(D63),"",COUNTA(D$13:D63))</f>
      </c>
      <c r="B63" s="100" t="s">
        <v>46</v>
      </c>
      <c r="C63" s="100"/>
      <c r="D63" s="101"/>
      <c r="E63" s="102"/>
      <c r="F63" s="103">
        <f>SUBTOTAL(9,F56:F62)</f>
        <v>0</v>
      </c>
      <c r="G63" s="100" t="s">
        <v>46</v>
      </c>
      <c r="H63" s="101"/>
      <c r="I63" s="101"/>
      <c r="J63" s="102"/>
      <c r="K63" s="103">
        <f>SUBTOTAL(9,K56:K62)</f>
        <v>3882.6</v>
      </c>
    </row>
    <row r="64" spans="1:11" ht="15.75" thickBot="1">
      <c r="A64" s="90">
        <f>IF(ISBLANK(D64),"",COUNTA(D$13:D64))</f>
      </c>
      <c r="B64" s="30"/>
      <c r="C64" s="9"/>
      <c r="D64" s="91"/>
      <c r="E64" s="92"/>
      <c r="F64" s="93" t="s">
        <v>20</v>
      </c>
      <c r="G64" s="91"/>
      <c r="H64" s="31"/>
      <c r="I64" s="31"/>
      <c r="J64" s="31"/>
      <c r="K64" s="34"/>
    </row>
    <row r="65" spans="1:11" ht="15">
      <c r="A65" s="90">
        <f>IF(ISBLANK(D65),"",COUNTA(D$13:D65))</f>
      </c>
      <c r="B65" s="40"/>
      <c r="C65" s="21"/>
      <c r="D65" s="20"/>
      <c r="E65" s="20"/>
      <c r="F65" s="20"/>
      <c r="G65" s="21"/>
      <c r="H65" s="21"/>
      <c r="I65" s="20"/>
      <c r="J65" s="29"/>
      <c r="K65" s="20"/>
    </row>
    <row r="66" spans="1:11" ht="15">
      <c r="A66" s="90">
        <f>IF(ISBLANK(D66),"",COUNTA(D$13:D66))</f>
        <v>16</v>
      </c>
      <c r="B66" s="61" t="s">
        <v>51</v>
      </c>
      <c r="C66" s="61" t="s">
        <v>3</v>
      </c>
      <c r="D66" s="122">
        <f>I66+I67+I68+I69</f>
        <v>450</v>
      </c>
      <c r="E66" s="172"/>
      <c r="F66" s="122">
        <f>D66*E66</f>
        <v>0</v>
      </c>
      <c r="G66" s="59" t="s">
        <v>52</v>
      </c>
      <c r="H66" s="59" t="s">
        <v>3</v>
      </c>
      <c r="I66" s="122">
        <v>185</v>
      </c>
      <c r="J66" s="59">
        <v>6.6</v>
      </c>
      <c r="K66" s="122">
        <f aca="true" t="shared" si="4" ref="K66:K84">I66*J66</f>
        <v>1221</v>
      </c>
    </row>
    <row r="67" spans="1:11" ht="15">
      <c r="A67" s="90">
        <f>IF(ISBLANK(D67),"",COUNTA(D$13:D67))</f>
      </c>
      <c r="B67" s="99"/>
      <c r="C67" s="99"/>
      <c r="D67" s="122"/>
      <c r="E67" s="172"/>
      <c r="F67" s="122"/>
      <c r="G67" s="122" t="s">
        <v>53</v>
      </c>
      <c r="H67" s="122" t="s">
        <v>3</v>
      </c>
      <c r="I67" s="122">
        <v>170</v>
      </c>
      <c r="J67" s="122">
        <v>9.3</v>
      </c>
      <c r="K67" s="122">
        <f t="shared" si="4"/>
        <v>1581.0000000000002</v>
      </c>
    </row>
    <row r="68" spans="1:11" ht="15">
      <c r="A68" s="90"/>
      <c r="B68" s="99"/>
      <c r="C68" s="99"/>
      <c r="D68" s="122"/>
      <c r="E68" s="172"/>
      <c r="F68" s="122"/>
      <c r="G68" s="122" t="s">
        <v>101</v>
      </c>
      <c r="H68" s="122" t="s">
        <v>3</v>
      </c>
      <c r="I68" s="122">
        <v>55</v>
      </c>
      <c r="J68" s="122">
        <v>3.39</v>
      </c>
      <c r="K68" s="122">
        <f t="shared" si="4"/>
        <v>186.45000000000002</v>
      </c>
    </row>
    <row r="69" spans="1:11" ht="15">
      <c r="A69" s="148"/>
      <c r="B69" s="99"/>
      <c r="C69" s="99"/>
      <c r="D69" s="122"/>
      <c r="E69" s="172"/>
      <c r="F69" s="122"/>
      <c r="G69" s="122" t="s">
        <v>104</v>
      </c>
      <c r="H69" s="122" t="s">
        <v>3</v>
      </c>
      <c r="I69" s="122">
        <v>40</v>
      </c>
      <c r="J69" s="122">
        <v>2.65</v>
      </c>
      <c r="K69" s="122">
        <f t="shared" si="4"/>
        <v>106</v>
      </c>
    </row>
    <row r="70" spans="1:11" ht="15">
      <c r="A70" s="61">
        <f>IF(ISBLANK(D70),"",COUNTA(D$13:D70))</f>
        <v>17</v>
      </c>
      <c r="B70" s="99" t="s">
        <v>84</v>
      </c>
      <c r="C70" s="99" t="s">
        <v>3</v>
      </c>
      <c r="D70" s="122">
        <v>200</v>
      </c>
      <c r="E70" s="172"/>
      <c r="F70" s="122">
        <f>D70*E70</f>
        <v>0</v>
      </c>
      <c r="G70" s="122" t="s">
        <v>85</v>
      </c>
      <c r="H70" s="122" t="s">
        <v>3</v>
      </c>
      <c r="I70" s="122">
        <f>D70</f>
        <v>200</v>
      </c>
      <c r="J70" s="122">
        <v>1.25</v>
      </c>
      <c r="K70" s="122">
        <f t="shared" si="4"/>
        <v>250</v>
      </c>
    </row>
    <row r="71" spans="1:11" ht="15">
      <c r="A71" s="90">
        <f>IF(ISBLANK(D71),"",COUNTA(D$13:D71))</f>
        <v>18</v>
      </c>
      <c r="B71" s="99" t="s">
        <v>54</v>
      </c>
      <c r="C71" s="99" t="s">
        <v>4</v>
      </c>
      <c r="D71" s="122">
        <v>14</v>
      </c>
      <c r="E71" s="172"/>
      <c r="F71" s="122">
        <f>D71*E71</f>
        <v>0</v>
      </c>
      <c r="G71" s="122" t="s">
        <v>55</v>
      </c>
      <c r="H71" s="122" t="s">
        <v>4</v>
      </c>
      <c r="I71" s="122">
        <f>D71</f>
        <v>14</v>
      </c>
      <c r="J71" s="122">
        <v>10.6</v>
      </c>
      <c r="K71" s="122">
        <f t="shared" si="4"/>
        <v>148.4</v>
      </c>
    </row>
    <row r="72" spans="1:11" ht="15">
      <c r="A72" s="90">
        <f>IF(ISBLANK(D72),"",COUNTA(D$13:D72))</f>
        <v>19</v>
      </c>
      <c r="B72" s="99" t="s">
        <v>96</v>
      </c>
      <c r="C72" s="146" t="s">
        <v>4</v>
      </c>
      <c r="D72" s="122">
        <v>5</v>
      </c>
      <c r="E72" s="172"/>
      <c r="F72" s="122">
        <f>D72*E72</f>
        <v>0</v>
      </c>
      <c r="G72" s="122" t="s">
        <v>105</v>
      </c>
      <c r="H72" s="122" t="s">
        <v>4</v>
      </c>
      <c r="I72" s="122">
        <f>D72</f>
        <v>5</v>
      </c>
      <c r="J72" s="122">
        <v>246.93</v>
      </c>
      <c r="K72" s="122">
        <f t="shared" si="4"/>
        <v>1234.65</v>
      </c>
    </row>
    <row r="73" spans="1:11" ht="15">
      <c r="A73" s="90">
        <f>IF(ISBLANK(D73),"",COUNTA(D$13:D73))</f>
        <v>20</v>
      </c>
      <c r="B73" s="99" t="s">
        <v>97</v>
      </c>
      <c r="C73" s="146" t="s">
        <v>3</v>
      </c>
      <c r="D73" s="122">
        <v>58.5</v>
      </c>
      <c r="E73" s="172"/>
      <c r="F73" s="122">
        <f>D73*E73</f>
        <v>0</v>
      </c>
      <c r="G73" s="122" t="s">
        <v>9</v>
      </c>
      <c r="H73" s="147" t="s">
        <v>4</v>
      </c>
      <c r="I73" s="122">
        <v>40</v>
      </c>
      <c r="J73" s="122">
        <v>32.4</v>
      </c>
      <c r="K73" s="122">
        <f t="shared" si="4"/>
        <v>1296</v>
      </c>
    </row>
    <row r="74" spans="1:11" ht="15">
      <c r="A74" s="90">
        <f>IF(ISBLANK(D74),"",COUNTA(D$13:D74))</f>
        <v>21</v>
      </c>
      <c r="B74" s="62" t="s">
        <v>18</v>
      </c>
      <c r="C74" s="60" t="s">
        <v>4</v>
      </c>
      <c r="D74" s="39">
        <v>24</v>
      </c>
      <c r="E74" s="168"/>
      <c r="F74" s="122">
        <f>D74*E74</f>
        <v>0</v>
      </c>
      <c r="G74" s="134" t="s">
        <v>98</v>
      </c>
      <c r="H74" s="135" t="s">
        <v>4</v>
      </c>
      <c r="I74" s="39">
        <f>D74</f>
        <v>24</v>
      </c>
      <c r="J74" s="39">
        <v>24</v>
      </c>
      <c r="K74" s="122">
        <f t="shared" si="4"/>
        <v>576</v>
      </c>
    </row>
    <row r="75" spans="1:11" ht="15">
      <c r="A75" s="90">
        <f>IF(ISBLANK(D75),"",COUNTA(D$13:D75))</f>
      </c>
      <c r="B75" s="64"/>
      <c r="C75" s="60"/>
      <c r="D75" s="118"/>
      <c r="E75" s="170"/>
      <c r="F75" s="39"/>
      <c r="G75" s="134" t="s">
        <v>19</v>
      </c>
      <c r="H75" s="135" t="s">
        <v>4</v>
      </c>
      <c r="I75" s="63">
        <f>I74</f>
        <v>24</v>
      </c>
      <c r="J75" s="63">
        <v>7.2</v>
      </c>
      <c r="K75" s="118">
        <f t="shared" si="4"/>
        <v>172.8</v>
      </c>
    </row>
    <row r="76" spans="1:11" ht="15">
      <c r="A76" s="90">
        <f>IF(ISBLANK(D76),"",COUNTA(D$13:D76))</f>
        <v>22</v>
      </c>
      <c r="B76" s="64" t="s">
        <v>67</v>
      </c>
      <c r="C76" s="60" t="s">
        <v>4</v>
      </c>
      <c r="D76" s="118">
        <v>1</v>
      </c>
      <c r="E76" s="170"/>
      <c r="F76" s="39">
        <f aca="true" t="shared" si="5" ref="F76:F85">D76*E76</f>
        <v>0</v>
      </c>
      <c r="G76" s="136" t="s">
        <v>78</v>
      </c>
      <c r="H76" s="136" t="s">
        <v>4</v>
      </c>
      <c r="I76" s="113">
        <v>1</v>
      </c>
      <c r="J76" s="113">
        <v>296</v>
      </c>
      <c r="K76" s="118">
        <f t="shared" si="4"/>
        <v>296</v>
      </c>
    </row>
    <row r="77" spans="1:11" ht="15">
      <c r="A77" s="90">
        <f>IF(ISBLANK(D77),"",COUNTA(D$13:D77))</f>
        <v>23</v>
      </c>
      <c r="B77" s="64" t="s">
        <v>106</v>
      </c>
      <c r="C77" s="60" t="s">
        <v>4</v>
      </c>
      <c r="D77" s="118">
        <v>1</v>
      </c>
      <c r="E77" s="170"/>
      <c r="F77" s="39">
        <f t="shared" si="5"/>
        <v>0</v>
      </c>
      <c r="G77" s="136" t="s">
        <v>107</v>
      </c>
      <c r="H77" s="136" t="s">
        <v>4</v>
      </c>
      <c r="I77" s="113">
        <v>1</v>
      </c>
      <c r="J77" s="113">
        <v>683.1</v>
      </c>
      <c r="K77" s="118">
        <f t="shared" si="4"/>
        <v>683.1</v>
      </c>
    </row>
    <row r="78" spans="1:11" ht="15">
      <c r="A78" s="90">
        <f>IF(ISBLANK(D78),"",COUNTA(D$13:D78))</f>
        <v>24</v>
      </c>
      <c r="B78" s="64" t="s">
        <v>68</v>
      </c>
      <c r="C78" s="60" t="s">
        <v>4</v>
      </c>
      <c r="D78" s="118">
        <f>I78+I79+I80</f>
        <v>20</v>
      </c>
      <c r="E78" s="170"/>
      <c r="F78" s="118">
        <f t="shared" si="5"/>
        <v>0</v>
      </c>
      <c r="G78" s="136" t="s">
        <v>80</v>
      </c>
      <c r="H78" s="113" t="s">
        <v>4</v>
      </c>
      <c r="I78" s="113">
        <v>14</v>
      </c>
      <c r="J78" s="113">
        <v>30</v>
      </c>
      <c r="K78" s="118">
        <f t="shared" si="4"/>
        <v>420</v>
      </c>
    </row>
    <row r="79" spans="1:11" ht="15">
      <c r="A79" s="90">
        <f>IF(ISBLANK(D79),"",COUNTA(D$13:D79))</f>
      </c>
      <c r="B79" s="64"/>
      <c r="C79" s="60"/>
      <c r="D79" s="118"/>
      <c r="E79" s="170"/>
      <c r="F79" s="118"/>
      <c r="G79" s="136" t="s">
        <v>79</v>
      </c>
      <c r="H79" s="113" t="s">
        <v>4</v>
      </c>
      <c r="I79" s="113">
        <v>5</v>
      </c>
      <c r="J79" s="113">
        <v>250.62</v>
      </c>
      <c r="K79" s="118">
        <f t="shared" si="4"/>
        <v>1253.1</v>
      </c>
    </row>
    <row r="80" spans="1:11" ht="15">
      <c r="A80" s="90">
        <f>IF(ISBLANK(D80),"",COUNTA(D$13:D80))</f>
      </c>
      <c r="B80" s="64"/>
      <c r="C80" s="60"/>
      <c r="D80" s="118"/>
      <c r="E80" s="170"/>
      <c r="F80" s="118"/>
      <c r="G80" s="136" t="s">
        <v>81</v>
      </c>
      <c r="H80" s="113" t="s">
        <v>4</v>
      </c>
      <c r="I80" s="113">
        <v>1</v>
      </c>
      <c r="J80" s="113">
        <v>130.92</v>
      </c>
      <c r="K80" s="118">
        <f t="shared" si="4"/>
        <v>130.92</v>
      </c>
    </row>
    <row r="81" spans="1:11" ht="15">
      <c r="A81" s="90">
        <f>IF(ISBLANK(D81),"",COUNTA(D$13:D81))</f>
        <v>25</v>
      </c>
      <c r="B81" s="64" t="s">
        <v>86</v>
      </c>
      <c r="C81" s="60" t="s">
        <v>4</v>
      </c>
      <c r="D81" s="118">
        <v>2</v>
      </c>
      <c r="E81" s="170"/>
      <c r="F81" s="118">
        <f t="shared" si="5"/>
        <v>0</v>
      </c>
      <c r="G81" s="136" t="s">
        <v>87</v>
      </c>
      <c r="H81" s="113" t="s">
        <v>4</v>
      </c>
      <c r="I81" s="113">
        <v>2</v>
      </c>
      <c r="J81" s="113">
        <v>240</v>
      </c>
      <c r="K81" s="118">
        <f>I81*J81</f>
        <v>480</v>
      </c>
    </row>
    <row r="82" spans="1:11" ht="15">
      <c r="A82" s="90">
        <f>IF(ISBLANK(D82),"",COUNTA(D$13:D82))</f>
        <v>26</v>
      </c>
      <c r="B82" s="64" t="s">
        <v>99</v>
      </c>
      <c r="C82" s="60" t="s">
        <v>4</v>
      </c>
      <c r="D82" s="118">
        <f>D83+D74</f>
        <v>29</v>
      </c>
      <c r="E82" s="170"/>
      <c r="F82" s="118">
        <f t="shared" si="5"/>
        <v>0</v>
      </c>
      <c r="G82" s="136" t="s">
        <v>100</v>
      </c>
      <c r="H82" s="113" t="s">
        <v>4</v>
      </c>
      <c r="I82" s="113">
        <f>D82</f>
        <v>29</v>
      </c>
      <c r="J82" s="113">
        <v>1.6</v>
      </c>
      <c r="K82" s="118">
        <f>I82*J82</f>
        <v>46.400000000000006</v>
      </c>
    </row>
    <row r="83" spans="1:11" ht="15">
      <c r="A83" s="90">
        <f>IF(ISBLANK(D83),"",COUNTA(D$13:D83))</f>
        <v>27</v>
      </c>
      <c r="B83" s="64" t="s">
        <v>69</v>
      </c>
      <c r="C83" s="60" t="s">
        <v>4</v>
      </c>
      <c r="D83" s="118">
        <v>5</v>
      </c>
      <c r="E83" s="170"/>
      <c r="F83" s="118">
        <f t="shared" si="5"/>
        <v>0</v>
      </c>
      <c r="G83" s="35" t="s">
        <v>91</v>
      </c>
      <c r="H83" s="113" t="s">
        <v>4</v>
      </c>
      <c r="I83" s="39">
        <f>D83</f>
        <v>5</v>
      </c>
      <c r="J83" s="39">
        <v>21</v>
      </c>
      <c r="K83" s="118">
        <f>I83*J83</f>
        <v>105</v>
      </c>
    </row>
    <row r="84" spans="1:11" ht="15">
      <c r="A84" s="90">
        <f>IF(ISBLANK(D84),"",COUNTA(D$13:D84))</f>
      </c>
      <c r="B84" s="14"/>
      <c r="C84" s="14"/>
      <c r="D84" s="58"/>
      <c r="E84" s="173"/>
      <c r="F84" s="58"/>
      <c r="G84" s="134" t="s">
        <v>70</v>
      </c>
      <c r="H84" s="113" t="s">
        <v>4</v>
      </c>
      <c r="I84" s="63">
        <f>I83</f>
        <v>5</v>
      </c>
      <c r="J84" s="63">
        <v>7.2</v>
      </c>
      <c r="K84" s="127">
        <f t="shared" si="4"/>
        <v>36</v>
      </c>
    </row>
    <row r="85" spans="1:11" ht="15">
      <c r="A85" s="90">
        <f>IF(ISBLANK(D85),"",COUNTA(D$13:D85))</f>
        <v>28</v>
      </c>
      <c r="B85" s="14" t="s">
        <v>112</v>
      </c>
      <c r="C85" s="14" t="s">
        <v>3</v>
      </c>
      <c r="D85" s="149">
        <v>5</v>
      </c>
      <c r="E85" s="173"/>
      <c r="F85" s="118">
        <f t="shared" si="5"/>
        <v>0</v>
      </c>
      <c r="G85" s="134"/>
      <c r="H85" s="113"/>
      <c r="I85" s="63"/>
      <c r="J85" s="63"/>
      <c r="K85" s="127"/>
    </row>
    <row r="86" spans="1:11" ht="15">
      <c r="A86" s="90">
        <f>IF(ISBLANK(D86),"",COUNTA(D$13:D86))</f>
      </c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 ht="15.75" thickBot="1">
      <c r="A87" s="90">
        <f>IF(ISBLANK(D87),"",COUNTA(D$13:D87))</f>
      </c>
      <c r="B87" s="100" t="s">
        <v>46</v>
      </c>
      <c r="C87" s="100"/>
      <c r="D87" s="101"/>
      <c r="E87" s="102"/>
      <c r="F87" s="103">
        <f>SUBTOTAL(9,F65:F86)</f>
        <v>0</v>
      </c>
      <c r="G87" s="100" t="s">
        <v>46</v>
      </c>
      <c r="H87" s="101"/>
      <c r="I87" s="101"/>
      <c r="J87" s="102"/>
      <c r="K87" s="103">
        <f>SUBTOTAL(9,K65:K86)</f>
        <v>10222.82</v>
      </c>
    </row>
    <row r="88" spans="1:12" ht="15.75" thickBot="1">
      <c r="A88" s="90">
        <f>IF(ISBLANK(D88),"",COUNTA(D$13:D88))</f>
      </c>
      <c r="B88" s="8"/>
      <c r="C88" s="9"/>
      <c r="D88" s="10"/>
      <c r="E88" s="11"/>
      <c r="F88" s="12" t="s">
        <v>30</v>
      </c>
      <c r="G88" s="9"/>
      <c r="H88" s="9"/>
      <c r="I88" s="10"/>
      <c r="J88" s="10" t="s">
        <v>2</v>
      </c>
      <c r="K88" s="13"/>
      <c r="L88" s="55"/>
    </row>
    <row r="89" spans="1:12" ht="15">
      <c r="A89" s="90">
        <f>IF(ISBLANK(D89),"",COUNTA(D$13:D89))</f>
      </c>
      <c r="B89" s="15"/>
      <c r="C89" s="15"/>
      <c r="D89" s="16"/>
      <c r="E89" s="17"/>
      <c r="F89" s="16"/>
      <c r="G89" s="26"/>
      <c r="H89" s="16"/>
      <c r="I89" s="16"/>
      <c r="J89" s="17"/>
      <c r="K89" s="16"/>
      <c r="L89" s="72"/>
    </row>
    <row r="90" spans="1:11" ht="15">
      <c r="A90" s="90">
        <f>IF(ISBLANK(D90),"",COUNTA(D$13:D90))</f>
        <v>29</v>
      </c>
      <c r="B90" s="68" t="s">
        <v>13</v>
      </c>
      <c r="C90" s="125" t="s">
        <v>14</v>
      </c>
      <c r="D90" s="139">
        <v>0</v>
      </c>
      <c r="E90" s="174"/>
      <c r="F90" s="139">
        <f>D90*E90</f>
        <v>0</v>
      </c>
      <c r="G90" s="19"/>
      <c r="H90" s="17"/>
      <c r="I90" s="17"/>
      <c r="J90" s="17"/>
      <c r="K90" s="17"/>
    </row>
    <row r="91" spans="1:11" ht="15">
      <c r="A91" s="90">
        <f>IF(ISBLANK(D91),"",COUNTA(D$13:D91))</f>
        <v>30</v>
      </c>
      <c r="B91" s="68" t="s">
        <v>15</v>
      </c>
      <c r="C91" s="126" t="s">
        <v>1</v>
      </c>
      <c r="D91" s="17">
        <v>160.37</v>
      </c>
      <c r="E91" s="169"/>
      <c r="F91" s="139">
        <f>D91*E91</f>
        <v>0</v>
      </c>
      <c r="G91" s="19"/>
      <c r="H91" s="17"/>
      <c r="I91" s="17"/>
      <c r="J91" s="17"/>
      <c r="K91" s="17"/>
    </row>
    <row r="92" spans="1:11" ht="15">
      <c r="A92" s="90">
        <f>IF(ISBLANK(D92),"",COUNTA(D$13:D92))</f>
        <v>31</v>
      </c>
      <c r="B92" s="70" t="s">
        <v>16</v>
      </c>
      <c r="C92" s="126" t="s">
        <v>4</v>
      </c>
      <c r="D92" s="17">
        <v>0</v>
      </c>
      <c r="E92" s="169"/>
      <c r="F92" s="139">
        <f>D92*E92</f>
        <v>0</v>
      </c>
      <c r="G92" s="18" t="s">
        <v>17</v>
      </c>
      <c r="H92" s="71" t="s">
        <v>4</v>
      </c>
      <c r="I92" s="17">
        <v>350</v>
      </c>
      <c r="J92" s="17">
        <v>1.5</v>
      </c>
      <c r="K92" s="118">
        <f>I92*J92</f>
        <v>525</v>
      </c>
    </row>
    <row r="93" spans="1:11" ht="15">
      <c r="A93" s="14">
        <f>IF(ISBLANK(D93),"",COUNTA(D$13:D93))</f>
      </c>
      <c r="B93" s="22"/>
      <c r="C93" s="23"/>
      <c r="D93" s="42"/>
      <c r="E93" s="24"/>
      <c r="F93" s="24"/>
      <c r="G93" s="24"/>
      <c r="H93" s="25"/>
      <c r="I93" s="24"/>
      <c r="J93" s="24"/>
      <c r="K93" s="24"/>
    </row>
    <row r="94" spans="1:11" ht="15.75" thickBot="1">
      <c r="A94" s="104"/>
      <c r="B94" s="100" t="s">
        <v>46</v>
      </c>
      <c r="C94" s="100"/>
      <c r="D94" s="101"/>
      <c r="E94" s="102"/>
      <c r="F94" s="103">
        <f>SUBTOTAL(9,F89:F93)</f>
        <v>0</v>
      </c>
      <c r="G94" s="100" t="s">
        <v>46</v>
      </c>
      <c r="H94" s="101"/>
      <c r="I94" s="101"/>
      <c r="J94" s="102"/>
      <c r="K94" s="103">
        <f>SUBTOTAL(9,K89:K93)</f>
        <v>525</v>
      </c>
    </row>
    <row r="95" spans="1:11" ht="16.5" thickTop="1">
      <c r="A95" s="104"/>
      <c r="B95" s="105" t="s">
        <v>32</v>
      </c>
      <c r="C95" s="106"/>
      <c r="D95" s="105"/>
      <c r="E95" s="107"/>
      <c r="F95" s="108">
        <f>SUBTOTAL(9,F12:F94)</f>
        <v>0</v>
      </c>
      <c r="G95" s="105" t="s">
        <v>31</v>
      </c>
      <c r="H95" s="105"/>
      <c r="I95" s="105"/>
      <c r="J95" s="107"/>
      <c r="K95" s="108">
        <f>SUBTOTAL(9,K12:K94)</f>
        <v>59005.91560499999</v>
      </c>
    </row>
    <row r="96" spans="1:11" ht="15.75">
      <c r="A96" s="65"/>
      <c r="B96" s="66"/>
      <c r="C96" s="66"/>
      <c r="D96" s="52"/>
      <c r="E96" s="67"/>
      <c r="F96" s="53"/>
      <c r="G96" s="52" t="s">
        <v>42</v>
      </c>
      <c r="H96" s="52"/>
      <c r="I96" s="54"/>
      <c r="J96" s="175">
        <v>0</v>
      </c>
      <c r="K96" s="53">
        <f>K95*J96</f>
        <v>0</v>
      </c>
    </row>
    <row r="97" spans="1:11" ht="31.5">
      <c r="A97" s="65"/>
      <c r="B97" s="43" t="s">
        <v>44</v>
      </c>
      <c r="C97" s="44"/>
      <c r="D97" s="45"/>
      <c r="E97" s="175">
        <v>0</v>
      </c>
      <c r="F97" s="46">
        <f>F95*E97</f>
        <v>0</v>
      </c>
      <c r="G97" s="47" t="s">
        <v>43</v>
      </c>
      <c r="H97" s="48"/>
      <c r="I97" s="49"/>
      <c r="J97" s="175">
        <v>0</v>
      </c>
      <c r="K97" s="46">
        <f>K95*J97</f>
        <v>0</v>
      </c>
    </row>
    <row r="98" spans="1:11" ht="15.75">
      <c r="A98" s="104"/>
      <c r="B98" s="109" t="s">
        <v>45</v>
      </c>
      <c r="C98" s="109"/>
      <c r="D98" s="110"/>
      <c r="E98" s="110"/>
      <c r="F98" s="110"/>
      <c r="G98" s="110"/>
      <c r="H98" s="110"/>
      <c r="I98" s="110"/>
      <c r="J98" s="111"/>
      <c r="K98" s="112">
        <f>SUM(F95:F97,K95:K97)</f>
        <v>59005.91560499999</v>
      </c>
    </row>
    <row r="99" spans="1:11" ht="16.5" thickBot="1">
      <c r="A99" s="65"/>
      <c r="B99" s="151" t="s">
        <v>113</v>
      </c>
      <c r="C99" s="152"/>
      <c r="D99" s="153"/>
      <c r="E99" s="154"/>
      <c r="F99" s="155"/>
      <c r="G99" s="156"/>
      <c r="H99" s="150"/>
      <c r="I99" s="157"/>
      <c r="J99" s="158">
        <v>0.2</v>
      </c>
      <c r="K99" s="159">
        <f>K98*J99</f>
        <v>11801.183120999998</v>
      </c>
    </row>
    <row r="100" spans="1:11" ht="17.25" thickBot="1">
      <c r="A100" s="160"/>
      <c r="B100" s="161" t="s">
        <v>114</v>
      </c>
      <c r="C100" s="161"/>
      <c r="D100" s="162"/>
      <c r="E100" s="162"/>
      <c r="F100" s="162"/>
      <c r="G100" s="162"/>
      <c r="H100" s="162"/>
      <c r="I100" s="162"/>
      <c r="J100" s="162"/>
      <c r="K100" s="163">
        <f>SUM(K98:K99)</f>
        <v>70807.09872599998</v>
      </c>
    </row>
    <row r="101" spans="1:11" ht="10.5" customHeight="1">
      <c r="A101" s="65"/>
      <c r="B101" s="80"/>
      <c r="C101" s="78"/>
      <c r="D101" s="79"/>
      <c r="E101" s="79"/>
      <c r="F101" s="79"/>
      <c r="G101" s="81"/>
      <c r="H101" s="82"/>
      <c r="I101" s="83"/>
      <c r="J101" s="83"/>
      <c r="K101" s="83"/>
    </row>
    <row r="102" spans="1:11" ht="13.5" customHeight="1">
      <c r="A102" s="65"/>
      <c r="B102" s="78" t="s">
        <v>7</v>
      </c>
      <c r="C102" s="78"/>
      <c r="D102" s="79"/>
      <c r="E102" s="79"/>
      <c r="F102" s="79"/>
      <c r="G102" s="78" t="s">
        <v>6</v>
      </c>
      <c r="H102" s="78"/>
      <c r="I102" s="79"/>
      <c r="J102" s="79"/>
      <c r="K102" s="79"/>
    </row>
    <row r="103" spans="1:11" ht="15">
      <c r="A103" s="65"/>
      <c r="B103" s="84"/>
      <c r="C103" s="84"/>
      <c r="D103" s="85"/>
      <c r="E103" s="85"/>
      <c r="F103" s="85"/>
      <c r="G103" s="86"/>
      <c r="H103" s="86"/>
      <c r="I103" s="88"/>
      <c r="J103" s="88"/>
      <c r="K103" s="88"/>
    </row>
    <row r="104" spans="1:11" ht="11.25" customHeight="1">
      <c r="A104" s="65"/>
      <c r="B104" s="87"/>
      <c r="C104" s="84"/>
      <c r="D104" s="85"/>
      <c r="E104" s="85"/>
      <c r="F104" s="85"/>
      <c r="G104" s="87"/>
      <c r="H104" s="86"/>
      <c r="I104" s="88"/>
      <c r="J104" s="88"/>
      <c r="K104" s="88"/>
    </row>
    <row r="105" ht="15">
      <c r="A105" s="65"/>
    </row>
    <row r="106" ht="15">
      <c r="A106" s="65"/>
    </row>
    <row r="107" spans="1:8" ht="15">
      <c r="A107" s="65"/>
      <c r="B107" s="65"/>
      <c r="G107" s="55"/>
      <c r="H107" s="55"/>
    </row>
    <row r="108" spans="1:8" ht="15">
      <c r="A108" s="65"/>
      <c r="B108" s="65"/>
      <c r="E108" s="77"/>
      <c r="H108" s="55"/>
    </row>
    <row r="109" spans="1:8" ht="15">
      <c r="A109" s="65"/>
      <c r="B109" s="65"/>
      <c r="H109" s="141"/>
    </row>
    <row r="110" spans="1:8" ht="15">
      <c r="A110" s="65"/>
      <c r="B110" s="65"/>
      <c r="H110" s="55"/>
    </row>
    <row r="111" spans="1:2" ht="15">
      <c r="A111" s="65"/>
      <c r="B111" s="65"/>
    </row>
    <row r="112" spans="1:2" ht="15">
      <c r="A112" s="65"/>
      <c r="B112" s="65"/>
    </row>
    <row r="113" spans="1:2" ht="15">
      <c r="A113" s="65"/>
      <c r="B113" s="65"/>
    </row>
    <row r="114" spans="1:2" ht="15">
      <c r="A114" s="65"/>
      <c r="B114" s="65"/>
    </row>
    <row r="115" spans="1:2" ht="15">
      <c r="A115" s="65"/>
      <c r="B115" s="65"/>
    </row>
    <row r="116" spans="1:2" ht="15">
      <c r="A116" s="65"/>
      <c r="B116" s="65"/>
    </row>
    <row r="117" spans="1:2" ht="15">
      <c r="A117" s="65"/>
      <c r="B117" s="65"/>
    </row>
    <row r="118" spans="1:2" ht="15">
      <c r="A118" s="65"/>
      <c r="B118" s="65"/>
    </row>
    <row r="119" spans="1:2" ht="15">
      <c r="A119" s="65"/>
      <c r="B119" s="65"/>
    </row>
    <row r="120" spans="1:2" ht="15">
      <c r="A120" s="65"/>
      <c r="B120" s="65"/>
    </row>
    <row r="121" spans="1:2" ht="15">
      <c r="A121" s="65"/>
      <c r="B121" s="65"/>
    </row>
    <row r="122" spans="1:2" ht="15">
      <c r="A122" s="65"/>
      <c r="B122" s="65"/>
    </row>
    <row r="123" spans="1:2" ht="15">
      <c r="A123" s="65"/>
      <c r="B123" s="65"/>
    </row>
    <row r="124" ht="15">
      <c r="A124" s="65"/>
    </row>
    <row r="125" ht="15">
      <c r="A125" s="65"/>
    </row>
    <row r="126" ht="15">
      <c r="A126" s="65"/>
    </row>
    <row r="127" ht="15">
      <c r="A127" s="65"/>
    </row>
    <row r="128" ht="15">
      <c r="A128" s="65"/>
    </row>
    <row r="129" ht="15">
      <c r="A129" s="65"/>
    </row>
    <row r="130" ht="15">
      <c r="A130" s="65"/>
    </row>
    <row r="131" ht="15">
      <c r="A131" s="65"/>
    </row>
    <row r="132" ht="15">
      <c r="A132" s="65"/>
    </row>
    <row r="133" ht="15">
      <c r="A133" s="65"/>
    </row>
    <row r="134" ht="15">
      <c r="A134" s="65"/>
    </row>
    <row r="135" ht="15">
      <c r="A135" s="65"/>
    </row>
    <row r="136" ht="15">
      <c r="A136" s="65"/>
    </row>
    <row r="137" ht="15">
      <c r="A137" s="65"/>
    </row>
    <row r="138" ht="15">
      <c r="A138" s="65"/>
    </row>
    <row r="139" ht="15">
      <c r="A139" s="65"/>
    </row>
    <row r="140" ht="15">
      <c r="A140" s="65"/>
    </row>
    <row r="141" ht="15">
      <c r="A141" s="65"/>
    </row>
    <row r="142" ht="15">
      <c r="A142" s="65"/>
    </row>
    <row r="143" ht="15">
      <c r="A143" s="65"/>
    </row>
    <row r="144" ht="15">
      <c r="A144" s="65"/>
    </row>
    <row r="145" ht="15">
      <c r="A145" s="65"/>
    </row>
    <row r="146" ht="15">
      <c r="A146" s="65"/>
    </row>
    <row r="147" ht="15">
      <c r="A147" s="65"/>
    </row>
    <row r="148" ht="15">
      <c r="A148" s="65"/>
    </row>
    <row r="149" ht="15">
      <c r="A149" s="65"/>
    </row>
    <row r="150" ht="15">
      <c r="A150" s="65"/>
    </row>
    <row r="151" ht="15">
      <c r="A151" s="65"/>
    </row>
    <row r="152" ht="15">
      <c r="A152" s="65"/>
    </row>
    <row r="153" ht="15">
      <c r="A153" s="65"/>
    </row>
    <row r="154" ht="15">
      <c r="A154" s="65"/>
    </row>
    <row r="155" ht="15">
      <c r="A155" s="65"/>
    </row>
    <row r="156" ht="15">
      <c r="A156" s="65"/>
    </row>
    <row r="157" ht="15">
      <c r="A157" s="65"/>
    </row>
    <row r="158" ht="15">
      <c r="A158" s="65"/>
    </row>
    <row r="159" ht="15">
      <c r="A159" s="65"/>
    </row>
    <row r="160" ht="15">
      <c r="A160" s="65"/>
    </row>
    <row r="161" ht="15">
      <c r="A161" s="65"/>
    </row>
    <row r="162" ht="15">
      <c r="A162" s="65"/>
    </row>
    <row r="163" ht="15">
      <c r="A163" s="65"/>
    </row>
    <row r="164" ht="15">
      <c r="A164" s="65"/>
    </row>
    <row r="165" ht="15">
      <c r="A165" s="65"/>
    </row>
    <row r="166" ht="15">
      <c r="A166" s="65"/>
    </row>
    <row r="167" ht="15">
      <c r="A167" s="65"/>
    </row>
    <row r="168" ht="15">
      <c r="A168" s="65"/>
    </row>
    <row r="169" ht="15">
      <c r="A169" s="65"/>
    </row>
    <row r="170" ht="15">
      <c r="A170" s="65"/>
    </row>
    <row r="171" ht="15">
      <c r="A171" s="65"/>
    </row>
    <row r="172" ht="15">
      <c r="A172" s="65"/>
    </row>
    <row r="173" ht="15">
      <c r="A173" s="65"/>
    </row>
    <row r="174" ht="15">
      <c r="A174" s="65"/>
    </row>
    <row r="175" ht="15">
      <c r="A175" s="65"/>
    </row>
    <row r="176" ht="15">
      <c r="A176" s="65"/>
    </row>
    <row r="177" ht="15">
      <c r="A177" s="65"/>
    </row>
    <row r="178" ht="15">
      <c r="A178" s="65"/>
    </row>
    <row r="179" ht="15">
      <c r="A179" s="65"/>
    </row>
    <row r="180" ht="15">
      <c r="A180" s="65"/>
    </row>
    <row r="181" ht="15">
      <c r="A181" s="65"/>
    </row>
    <row r="182" ht="15">
      <c r="A182" s="65"/>
    </row>
    <row r="183" ht="15">
      <c r="A183" s="65"/>
    </row>
    <row r="184" ht="15">
      <c r="A184" s="65"/>
    </row>
    <row r="185" ht="15">
      <c r="A185" s="65"/>
    </row>
    <row r="186" ht="15">
      <c r="A186" s="65"/>
    </row>
    <row r="187" ht="15">
      <c r="A187" s="65"/>
    </row>
    <row r="188" ht="15">
      <c r="A188" s="65"/>
    </row>
    <row r="189" ht="15">
      <c r="A189" s="65"/>
    </row>
    <row r="190" ht="15">
      <c r="A190" s="65"/>
    </row>
    <row r="191" ht="15">
      <c r="A191" s="65"/>
    </row>
    <row r="192" ht="15">
      <c r="A192" s="65"/>
    </row>
    <row r="193" ht="15">
      <c r="A193" s="65"/>
    </row>
    <row r="194" ht="15">
      <c r="A194" s="65"/>
    </row>
    <row r="195" ht="15">
      <c r="A195" s="65"/>
    </row>
    <row r="196" ht="15">
      <c r="A196" s="65"/>
    </row>
    <row r="197" ht="15">
      <c r="A197" s="65"/>
    </row>
    <row r="198" ht="15">
      <c r="A198" s="65"/>
    </row>
    <row r="199" ht="15">
      <c r="A199" s="65"/>
    </row>
    <row r="200" ht="15">
      <c r="A200" s="65"/>
    </row>
    <row r="201" ht="15">
      <c r="A201" s="65"/>
    </row>
    <row r="202" ht="15">
      <c r="A202" s="65"/>
    </row>
    <row r="203" ht="15">
      <c r="A203" s="65"/>
    </row>
    <row r="204" ht="15">
      <c r="A204" s="65"/>
    </row>
    <row r="205" ht="15">
      <c r="A205" s="65"/>
    </row>
    <row r="206" ht="15">
      <c r="A206" s="65"/>
    </row>
    <row r="207" ht="15">
      <c r="A207" s="65"/>
    </row>
    <row r="208" ht="15">
      <c r="A208" s="65"/>
    </row>
    <row r="209" ht="15">
      <c r="A209" s="65"/>
    </row>
    <row r="210" ht="15">
      <c r="A210" s="65"/>
    </row>
    <row r="211" ht="15">
      <c r="A211" s="65"/>
    </row>
    <row r="212" ht="15">
      <c r="A212" s="65"/>
    </row>
    <row r="213" ht="15">
      <c r="A213" s="65"/>
    </row>
    <row r="214" ht="15">
      <c r="A214" s="65"/>
    </row>
    <row r="215" ht="15">
      <c r="A215" s="65"/>
    </row>
    <row r="216" ht="15">
      <c r="A216" s="65"/>
    </row>
    <row r="217" ht="15">
      <c r="A217" s="65"/>
    </row>
    <row r="218" ht="15">
      <c r="A218" s="65"/>
    </row>
    <row r="219" ht="15">
      <c r="A219" s="65"/>
    </row>
  </sheetData>
  <sheetProtection/>
  <mergeCells count="4">
    <mergeCell ref="G1:K7"/>
    <mergeCell ref="B8:K8"/>
    <mergeCell ref="B9:K9"/>
    <mergeCell ref="B10:K10"/>
  </mergeCells>
  <conditionalFormatting sqref="K92 K52 F26:F37 K26:K46 K57:K61">
    <cfRule type="expression" priority="1" dxfId="0" stopIfTrue="1">
      <formula>AND(NOT(ISBLANK(B26)),OR(ISBLANK(F26),F26=0))</formula>
    </cfRule>
  </conditionalFormatting>
  <conditionalFormatting sqref="K75:K77">
    <cfRule type="expression" priority="2" dxfId="0" stopIfTrue="1">
      <formula>AND(NOT(ISBLANK(G74)),OR(ISBLANK(K75),K75=0))</formula>
    </cfRule>
  </conditionalFormatting>
  <conditionalFormatting sqref="K78">
    <cfRule type="expression" priority="3" dxfId="0" stopIfTrue="1">
      <formula>AND(NOT(ISBLANK(G76)),OR(ISBLANK(K78),K78=0))</formula>
    </cfRule>
  </conditionalFormatting>
  <conditionalFormatting sqref="L88">
    <cfRule type="cellIs" priority="4" dxfId="1" operator="equal" stopIfTrue="1">
      <formula>"*"</formula>
    </cfRule>
  </conditionalFormatting>
  <conditionalFormatting sqref="K79:K83">
    <cfRule type="expression" priority="5" dxfId="0" stopIfTrue="1">
      <formula>AND(NOT(ISBLANK(#REF!)),OR(ISBLANK(K79),K79=0))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Lugo</dc:creator>
  <cp:keywords/>
  <dc:description/>
  <cp:lastModifiedBy>neocon</cp:lastModifiedBy>
  <cp:lastPrinted>2013-10-29T14:21:01Z</cp:lastPrinted>
  <dcterms:created xsi:type="dcterms:W3CDTF">2011-08-26T09:37:10Z</dcterms:created>
  <dcterms:modified xsi:type="dcterms:W3CDTF">2014-02-13T14:35:07Z</dcterms:modified>
  <cp:category/>
  <cp:version/>
  <cp:contentType/>
  <cp:contentStatus/>
</cp:coreProperties>
</file>