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2145" yWindow="60" windowWidth="15570" windowHeight="8160" tabRatio="904"/>
  </bookViews>
  <sheets>
    <sheet name="Дц" sheetId="1" r:id="rId1"/>
    <sheet name="П1" sheetId="562" r:id="rId2"/>
    <sheet name="П2" sheetId="617" r:id="rId3"/>
    <sheet name="П3" sheetId="615" r:id="rId4"/>
    <sheet name="П4" sheetId="616" r:id="rId5"/>
    <sheet name="П5" sheetId="559" r:id="rId6"/>
    <sheet name="1" sheetId="306" r:id="rId7"/>
    <sheet name="2" sheetId="300" r:id="rId8"/>
    <sheet name="3" sheetId="323" r:id="rId9"/>
    <sheet name="4" sheetId="5" r:id="rId10"/>
    <sheet name="5" sheetId="476" r:id="rId11"/>
    <sheet name="6" sheetId="28" r:id="rId12"/>
    <sheet name="7" sheetId="30" r:id="rId13"/>
    <sheet name="8" sheetId="29" r:id="rId14"/>
    <sheet name="9" sheetId="31" r:id="rId15"/>
    <sheet name="9_1" sheetId="731" r:id="rId16"/>
    <sheet name="10" sheetId="757" r:id="rId17"/>
    <sheet name="11" sheetId="758" r:id="rId18"/>
    <sheet name="12" sheetId="410" r:id="rId19"/>
    <sheet name="13" sheetId="760" r:id="rId20"/>
    <sheet name="14" sheetId="759" r:id="rId21"/>
    <sheet name="18" sheetId="403" r:id="rId22"/>
    <sheet name="21" sheetId="666" r:id="rId23"/>
    <sheet name="26" sheetId="735" r:id="rId24"/>
    <sheet name="26_1" sheetId="750" r:id="rId25"/>
    <sheet name="27" sheetId="676" r:id="rId26"/>
    <sheet name="27_1" sheetId="749" r:id="rId27"/>
    <sheet name="29" sheetId="619" r:id="rId28"/>
    <sheet name="33" sheetId="734" r:id="rId29"/>
    <sheet name="32" sheetId="604" r:id="rId30"/>
    <sheet name="35" sheetId="484" r:id="rId31"/>
    <sheet name="36" sheetId="710" r:id="rId32"/>
    <sheet name="37" sheetId="712" r:id="rId33"/>
    <sheet name="38" sheetId="50" r:id="rId34"/>
    <sheet name="38_1" sheetId="746" r:id="rId35"/>
    <sheet name="39" sheetId="93" r:id="rId36"/>
    <sheet name="39_1" sheetId="747" r:id="rId37"/>
    <sheet name="40" sheetId="74" r:id="rId38"/>
    <sheet name="40_1" sheetId="748" r:id="rId39"/>
    <sheet name="41" sheetId="761" r:id="rId40"/>
    <sheet name="46" sheetId="636" r:id="rId41"/>
    <sheet name="46_1" sheetId="751" r:id="rId42"/>
    <sheet name="47" sheetId="625" r:id="rId43"/>
    <sheet name="48" sheetId="743" r:id="rId44"/>
    <sheet name="49" sheetId="744" r:id="rId45"/>
    <sheet name="53" sheetId="635" r:id="rId46"/>
    <sheet name="53_1" sheetId="752" r:id="rId47"/>
    <sheet name="58" sheetId="668" r:id="rId48"/>
    <sheet name="59" sheetId="669" r:id="rId49"/>
    <sheet name="60_1" sheetId="753" r:id="rId50"/>
    <sheet name="61" sheetId="545" r:id="rId51"/>
    <sheet name="69" sheetId="626" r:id="rId52"/>
    <sheet name="70" sheetId="692" r:id="rId53"/>
    <sheet name="100" sheetId="489" r:id="rId54"/>
    <sheet name="101" sheetId="553" r:id="rId55"/>
    <sheet name="102" sheetId="541" r:id="rId56"/>
    <sheet name="103" sheetId="691" r:id="rId57"/>
    <sheet name="110" sheetId="762" r:id="rId58"/>
    <sheet name="111" sheetId="499" r:id="rId59"/>
    <sheet name="113" sheetId="575" r:id="rId60"/>
    <sheet name="113а" sheetId="577" r:id="rId61"/>
    <sheet name="114" sheetId="576" r:id="rId62"/>
    <sheet name="114а" sheetId="578" r:id="rId63"/>
    <sheet name="115" sheetId="579" r:id="rId64"/>
    <sheet name="116" sheetId="581" r:id="rId65"/>
    <sheet name="117" sheetId="679" r:id="rId66"/>
    <sheet name="117а" sheetId="682" r:id="rId67"/>
    <sheet name="118" sheetId="584" r:id="rId68"/>
    <sheet name="119" sheetId="585" r:id="rId69"/>
    <sheet name="120" sheetId="629" r:id="rId70"/>
    <sheet name="121" sheetId="586" r:id="rId71"/>
    <sheet name="122" sheetId="587" r:id="rId72"/>
    <sheet name="123" sheetId="589" r:id="rId73"/>
    <sheet name="124" sheetId="590" r:id="rId74"/>
    <sheet name="125" sheetId="631" r:id="rId75"/>
    <sheet name="126" sheetId="592" r:id="rId76"/>
    <sheet name="127" sheetId="593" r:id="rId77"/>
    <sheet name="128" sheetId="594" r:id="rId78"/>
    <sheet name="129" sheetId="598" r:id="rId79"/>
    <sheet name="130" sheetId="588" r:id="rId80"/>
    <sheet name="131" sheetId="630" r:id="rId81"/>
    <sheet name="132" sheetId="680" r:id="rId82"/>
    <sheet name="133" sheetId="681" r:id="rId83"/>
    <sheet name="139" sheetId="478" r:id="rId84"/>
    <sheet name="141" sheetId="479" r:id="rId85"/>
    <sheet name="142" sheetId="480" r:id="rId86"/>
    <sheet name="144" sheetId="481" r:id="rId87"/>
    <sheet name="145" sheetId="633" r:id="rId88"/>
    <sheet name="199" sheetId="596" r:id="rId89"/>
    <sheet name="200" sheetId="667" r:id="rId90"/>
    <sheet name="112" sheetId="501" r:id="rId91"/>
    <sheet name="ВО1" sheetId="763" r:id="rId92"/>
  </sheets>
  <definedNames>
    <definedName name="_xlnm.Print_Area" localSheetId="88">'199'!$A$1:$H$82</definedName>
    <definedName name="_xlnm.Print_Area" localSheetId="89">'200'!$A$1:$H$52</definedName>
    <definedName name="_xlnm.Print_Area" localSheetId="91">ВО1!$A$1:$H$41</definedName>
    <definedName name="_xlnm.Print_Area" localSheetId="0">Дц!$A$1:$K$129</definedName>
  </definedNames>
  <calcPr calcId="145621" fullPrecision="0"/>
</workbook>
</file>

<file path=xl/calcChain.xml><?xml version="1.0" encoding="utf-8"?>
<calcChain xmlns="http://schemas.openxmlformats.org/spreadsheetml/2006/main">
  <c r="C2" i="763" l="1"/>
  <c r="F6" i="763"/>
  <c r="F7" i="763"/>
  <c r="D8" i="763"/>
  <c r="F8" i="763" s="1"/>
  <c r="F9" i="763"/>
  <c r="F13" i="763"/>
  <c r="D14" i="763"/>
  <c r="F14" i="763" s="1"/>
  <c r="F15" i="763"/>
  <c r="D27" i="763" l="1"/>
  <c r="D10" i="763"/>
  <c r="F10" i="763"/>
  <c r="E10" i="763" s="1"/>
  <c r="F22" i="763"/>
  <c r="E26" i="763" s="1"/>
  <c r="F26" i="763" s="1"/>
  <c r="K108" i="1"/>
  <c r="K107" i="1" s="1"/>
  <c r="D22" i="763"/>
  <c r="E22" i="763" s="1"/>
  <c r="F16" i="499"/>
  <c r="F15" i="499"/>
  <c r="F8" i="667"/>
  <c r="F9" i="667"/>
  <c r="F10" i="667"/>
  <c r="F11" i="667"/>
  <c r="F7" i="596"/>
  <c r="F8" i="596"/>
  <c r="F9" i="596"/>
  <c r="F10" i="596"/>
  <c r="F11" i="596"/>
  <c r="F12" i="596"/>
  <c r="F13" i="596"/>
  <c r="F14" i="596"/>
  <c r="F61" i="596"/>
  <c r="F62" i="596"/>
  <c r="F58" i="596"/>
  <c r="F57" i="596"/>
  <c r="F56" i="596"/>
  <c r="J108" i="1" l="1"/>
  <c r="J107" i="1" s="1"/>
  <c r="E25" i="763"/>
  <c r="F25" i="763" s="1"/>
  <c r="F27" i="763"/>
  <c r="I108" i="1" s="1"/>
  <c r="I107" i="1" s="1"/>
  <c r="G35" i="763"/>
  <c r="F33" i="763"/>
  <c r="H35" i="763"/>
  <c r="F6" i="596"/>
  <c r="F15" i="596" s="1"/>
  <c r="E60" i="1"/>
  <c r="E27" i="763" l="1"/>
  <c r="F29" i="763"/>
  <c r="F30" i="763" s="1"/>
  <c r="E93" i="1"/>
  <c r="D6" i="762"/>
  <c r="D29" i="762" s="1"/>
  <c r="A3" i="762"/>
  <c r="B6" i="762" s="1"/>
  <c r="C28" i="762"/>
  <c r="C27" i="762"/>
  <c r="C2" i="762"/>
  <c r="E61" i="1"/>
  <c r="E59" i="1"/>
  <c r="E53" i="1"/>
  <c r="E52" i="1"/>
  <c r="E54" i="1" s="1"/>
  <c r="E48" i="1"/>
  <c r="E33" i="1"/>
  <c r="E41" i="1"/>
  <c r="E40" i="1"/>
  <c r="E29" i="1"/>
  <c r="E23" i="1"/>
  <c r="E31" i="1"/>
  <c r="E21" i="1"/>
  <c r="E20" i="1"/>
  <c r="E19" i="1"/>
  <c r="E37" i="1"/>
  <c r="E35" i="1"/>
  <c r="E32" i="1"/>
  <c r="E17" i="1"/>
  <c r="E18" i="1" s="1"/>
  <c r="E16" i="1"/>
  <c r="E26" i="1"/>
  <c r="E22" i="1"/>
  <c r="F31" i="763" l="1"/>
  <c r="F32" i="763" s="1"/>
  <c r="F6" i="762"/>
  <c r="F11" i="762" s="1"/>
  <c r="J70" i="1" s="1"/>
  <c r="G70" i="1" s="1"/>
  <c r="D14" i="762"/>
  <c r="F14" i="762" s="1"/>
  <c r="F24" i="762" s="1"/>
  <c r="K70" i="1" s="1"/>
  <c r="H70" i="1" s="1"/>
  <c r="D24" i="762"/>
  <c r="D27" i="762"/>
  <c r="D28" i="762"/>
  <c r="D11" i="762"/>
  <c r="F16" i="501"/>
  <c r="F34" i="763" l="1"/>
  <c r="F35" i="763" s="1"/>
  <c r="F36" i="763" s="1"/>
  <c r="E24" i="762"/>
  <c r="F28" i="762"/>
  <c r="F27" i="762"/>
  <c r="E11" i="762"/>
  <c r="F60" i="596"/>
  <c r="F59" i="596"/>
  <c r="F55" i="596"/>
  <c r="F54" i="596"/>
  <c r="F53" i="596"/>
  <c r="F52" i="596"/>
  <c r="F51" i="596"/>
  <c r="F50" i="596"/>
  <c r="F49" i="596"/>
  <c r="F48" i="596"/>
  <c r="F47" i="596"/>
  <c r="F46" i="596"/>
  <c r="F45" i="596"/>
  <c r="F44" i="596"/>
  <c r="F43" i="596"/>
  <c r="F42" i="596"/>
  <c r="F41" i="596"/>
  <c r="F40" i="596"/>
  <c r="F39" i="596"/>
  <c r="F38" i="596"/>
  <c r="F37" i="596"/>
  <c r="F36" i="596"/>
  <c r="F35" i="596"/>
  <c r="F34" i="596"/>
  <c r="F33" i="596"/>
  <c r="F32" i="596"/>
  <c r="F31" i="596"/>
  <c r="F30" i="596"/>
  <c r="F29" i="596"/>
  <c r="F28" i="596"/>
  <c r="D6" i="761"/>
  <c r="D29" i="761" s="1"/>
  <c r="A3" i="761"/>
  <c r="C28" i="761"/>
  <c r="C27" i="761"/>
  <c r="C2" i="761"/>
  <c r="E28" i="762" l="1"/>
  <c r="J6" i="762"/>
  <c r="H37" i="762"/>
  <c r="G37" i="762"/>
  <c r="F29" i="762"/>
  <c r="I70" i="1" s="1"/>
  <c r="F70" i="1" s="1"/>
  <c r="E27" i="762"/>
  <c r="F6" i="761"/>
  <c r="D7" i="761"/>
  <c r="D8" i="761"/>
  <c r="F8" i="761" s="1"/>
  <c r="D11" i="761"/>
  <c r="D14" i="761"/>
  <c r="F14" i="761" s="1"/>
  <c r="D17" i="761"/>
  <c r="F17" i="761" s="1"/>
  <c r="D24" i="761"/>
  <c r="D27" i="761"/>
  <c r="D28" i="761"/>
  <c r="K9" i="762" l="1"/>
  <c r="K7" i="762"/>
  <c r="K10" i="762"/>
  <c r="K8" i="762"/>
  <c r="K6" i="762"/>
  <c r="F31" i="762"/>
  <c r="F32" i="762" s="1"/>
  <c r="E29" i="762"/>
  <c r="D21" i="761"/>
  <c r="F21" i="761" s="1"/>
  <c r="D20" i="761"/>
  <c r="F20" i="761" s="1"/>
  <c r="D19" i="761"/>
  <c r="F19" i="761" s="1"/>
  <c r="D18" i="761"/>
  <c r="F18" i="761" s="1"/>
  <c r="D16" i="761"/>
  <c r="F16" i="761" s="1"/>
  <c r="D15" i="761"/>
  <c r="F15" i="761" s="1"/>
  <c r="F7" i="761"/>
  <c r="F11" i="761" s="1"/>
  <c r="J40" i="1" s="1"/>
  <c r="F24" i="761" l="1"/>
  <c r="K40" i="1" s="1"/>
  <c r="F33" i="762"/>
  <c r="F34" i="762" s="1"/>
  <c r="F27" i="761"/>
  <c r="E11" i="761"/>
  <c r="F28" i="761" l="1"/>
  <c r="E28" i="761" s="1"/>
  <c r="E24" i="761"/>
  <c r="F36" i="762"/>
  <c r="F35" i="762"/>
  <c r="H37" i="761"/>
  <c r="G37" i="761"/>
  <c r="F35" i="761"/>
  <c r="E27" i="761"/>
  <c r="F29" i="761" l="1"/>
  <c r="I40" i="1" s="1"/>
  <c r="J6" i="761"/>
  <c r="K9" i="761" s="1"/>
  <c r="F37" i="762"/>
  <c r="F38" i="762" s="1"/>
  <c r="E29" i="761"/>
  <c r="K10" i="761"/>
  <c r="K8" i="761"/>
  <c r="K7" i="761"/>
  <c r="K6" i="761"/>
  <c r="F31" i="761" l="1"/>
  <c r="F32" i="761" s="1"/>
  <c r="F33" i="761" s="1"/>
  <c r="F34" i="761" s="1"/>
  <c r="F36" i="761" l="1"/>
  <c r="F37" i="761" s="1"/>
  <c r="F38" i="761" s="1"/>
  <c r="A3" i="760" l="1"/>
  <c r="C28" i="760"/>
  <c r="C27" i="760"/>
  <c r="C2" i="760"/>
  <c r="D6" i="759"/>
  <c r="D18" i="759" s="1"/>
  <c r="F18" i="759" s="1"/>
  <c r="A3" i="759"/>
  <c r="C28" i="759"/>
  <c r="C27" i="759"/>
  <c r="D29" i="759"/>
  <c r="B6" i="759"/>
  <c r="C2" i="759"/>
  <c r="D6" i="758"/>
  <c r="D15" i="758" s="1"/>
  <c r="A3" i="758"/>
  <c r="B6" i="758" s="1"/>
  <c r="A3" i="757"/>
  <c r="B6" i="757" s="1"/>
  <c r="C28" i="758"/>
  <c r="C27" i="758"/>
  <c r="C2" i="758"/>
  <c r="C28" i="757"/>
  <c r="C27" i="757"/>
  <c r="C2" i="757"/>
  <c r="D6" i="757"/>
  <c r="D6" i="760"/>
  <c r="D29" i="760" s="1"/>
  <c r="D29" i="758" l="1"/>
  <c r="D14" i="757"/>
  <c r="D29" i="757"/>
  <c r="D14" i="759"/>
  <c r="F14" i="759" s="1"/>
  <c r="D15" i="759"/>
  <c r="D16" i="759"/>
  <c r="F16" i="759" s="1"/>
  <c r="D17" i="759"/>
  <c r="F17" i="759" s="1"/>
  <c r="F6" i="760"/>
  <c r="D7" i="760"/>
  <c r="D8" i="760"/>
  <c r="F8" i="760" s="1"/>
  <c r="D11" i="760"/>
  <c r="D14" i="760"/>
  <c r="F14" i="760" s="1"/>
  <c r="D17" i="760"/>
  <c r="F17" i="760" s="1"/>
  <c r="D24" i="760"/>
  <c r="D27" i="760"/>
  <c r="D28" i="760"/>
  <c r="F6" i="759"/>
  <c r="F11" i="759" s="1"/>
  <c r="J37" i="1" s="1"/>
  <c r="D11" i="759"/>
  <c r="F15" i="759"/>
  <c r="D24" i="759"/>
  <c r="D27" i="759"/>
  <c r="D28" i="759"/>
  <c r="D16" i="757"/>
  <c r="F16" i="757" s="1"/>
  <c r="D17" i="757"/>
  <c r="F17" i="757" s="1"/>
  <c r="D18" i="757"/>
  <c r="F18" i="757" s="1"/>
  <c r="D19" i="757"/>
  <c r="F19" i="757" s="1"/>
  <c r="D15" i="757"/>
  <c r="F15" i="757" s="1"/>
  <c r="D14" i="758"/>
  <c r="F14" i="758" s="1"/>
  <c r="F6" i="758"/>
  <c r="D11" i="758"/>
  <c r="F15" i="758"/>
  <c r="D24" i="758"/>
  <c r="D27" i="758"/>
  <c r="D28" i="758"/>
  <c r="F6" i="757"/>
  <c r="F11" i="757" s="1"/>
  <c r="J35" i="1" s="1"/>
  <c r="D11" i="757"/>
  <c r="F14" i="757"/>
  <c r="D24" i="757"/>
  <c r="D27" i="757"/>
  <c r="D28" i="757"/>
  <c r="D6" i="484"/>
  <c r="F18" i="588"/>
  <c r="F17" i="588"/>
  <c r="F20" i="586"/>
  <c r="F19" i="586"/>
  <c r="F18" i="586"/>
  <c r="F17" i="586"/>
  <c r="F16" i="586"/>
  <c r="F15" i="586"/>
  <c r="F14" i="586"/>
  <c r="F13" i="586"/>
  <c r="F12" i="586"/>
  <c r="D6" i="753"/>
  <c r="A3" i="753"/>
  <c r="C28" i="753"/>
  <c r="C27" i="753"/>
  <c r="D29" i="753"/>
  <c r="B6" i="753"/>
  <c r="C2" i="753"/>
  <c r="A3" i="752"/>
  <c r="C28" i="752"/>
  <c r="C27" i="752"/>
  <c r="C2" i="752"/>
  <c r="D6" i="752"/>
  <c r="D29" i="752" s="1"/>
  <c r="E25" i="1"/>
  <c r="D17" i="484" l="1"/>
  <c r="F17" i="484" s="1"/>
  <c r="D15" i="484"/>
  <c r="F15" i="484" s="1"/>
  <c r="D16" i="484"/>
  <c r="F16" i="484" s="1"/>
  <c r="D14" i="484"/>
  <c r="F14" i="484" s="1"/>
  <c r="D21" i="760"/>
  <c r="F21" i="760" s="1"/>
  <c r="D20" i="760"/>
  <c r="F20" i="760" s="1"/>
  <c r="D19" i="760"/>
  <c r="F19" i="760" s="1"/>
  <c r="D18" i="760"/>
  <c r="F18" i="760" s="1"/>
  <c r="D16" i="760"/>
  <c r="F16" i="760" s="1"/>
  <c r="D15" i="760"/>
  <c r="F15" i="760" s="1"/>
  <c r="F7" i="760"/>
  <c r="F11" i="760" s="1"/>
  <c r="J22" i="1" s="1"/>
  <c r="G22" i="1" s="1"/>
  <c r="F27" i="759"/>
  <c r="E11" i="759"/>
  <c r="F24" i="759"/>
  <c r="K37" i="1" s="1"/>
  <c r="F24" i="757"/>
  <c r="K35" i="1" s="1"/>
  <c r="F24" i="758"/>
  <c r="F11" i="758"/>
  <c r="F6" i="484"/>
  <c r="F11" i="484" s="1"/>
  <c r="D11" i="484"/>
  <c r="F6" i="753"/>
  <c r="D7" i="753"/>
  <c r="F7" i="753" s="1"/>
  <c r="D8" i="753"/>
  <c r="D11" i="753"/>
  <c r="D14" i="753"/>
  <c r="F14" i="753" s="1"/>
  <c r="D15" i="753"/>
  <c r="F15" i="753" s="1"/>
  <c r="D16" i="753"/>
  <c r="F16" i="753" s="1"/>
  <c r="D24" i="753"/>
  <c r="D27" i="753"/>
  <c r="D28" i="753"/>
  <c r="F6" i="752"/>
  <c r="D7" i="752"/>
  <c r="D8" i="752"/>
  <c r="F8" i="752" s="1"/>
  <c r="D11" i="752"/>
  <c r="D22" i="752"/>
  <c r="F22" i="752" s="1"/>
  <c r="D24" i="752"/>
  <c r="D27" i="752"/>
  <c r="D28" i="752"/>
  <c r="A3" i="710"/>
  <c r="A3" i="626"/>
  <c r="A3" i="751"/>
  <c r="C28" i="751"/>
  <c r="C27" i="751"/>
  <c r="C2" i="751"/>
  <c r="D6" i="750"/>
  <c r="A3" i="750"/>
  <c r="C28" i="750"/>
  <c r="C27" i="750"/>
  <c r="D29" i="750"/>
  <c r="C2" i="750"/>
  <c r="D6" i="749"/>
  <c r="A3" i="749"/>
  <c r="C28" i="749"/>
  <c r="C27" i="749"/>
  <c r="D29" i="749"/>
  <c r="B6" i="749"/>
  <c r="C2" i="749"/>
  <c r="A3" i="93"/>
  <c r="A3" i="748"/>
  <c r="A3" i="747"/>
  <c r="A3" i="746"/>
  <c r="C28" i="748"/>
  <c r="C27" i="748"/>
  <c r="C2" i="748"/>
  <c r="C28" i="747"/>
  <c r="C27" i="747"/>
  <c r="C2" i="747"/>
  <c r="C28" i="746"/>
  <c r="C27" i="746"/>
  <c r="C2" i="746"/>
  <c r="D6" i="744"/>
  <c r="A3" i="744"/>
  <c r="B6" i="744" s="1"/>
  <c r="C28" i="744"/>
  <c r="C27" i="744"/>
  <c r="D29" i="744"/>
  <c r="C2" i="744"/>
  <c r="D6" i="743"/>
  <c r="D29" i="743" s="1"/>
  <c r="A3" i="743"/>
  <c r="B6" i="743" s="1"/>
  <c r="C28" i="743"/>
  <c r="C27" i="743"/>
  <c r="C2" i="743"/>
  <c r="D6" i="625"/>
  <c r="A3" i="625"/>
  <c r="D6" i="751"/>
  <c r="D6" i="746"/>
  <c r="D29" i="746" s="1"/>
  <c r="D6" i="635"/>
  <c r="D22" i="635" s="1"/>
  <c r="A3" i="635"/>
  <c r="D6" i="734"/>
  <c r="A3" i="734"/>
  <c r="D6" i="710"/>
  <c r="D6" i="626"/>
  <c r="F24" i="760" l="1"/>
  <c r="K22" i="1" s="1"/>
  <c r="H22" i="1" s="1"/>
  <c r="F27" i="760"/>
  <c r="E11" i="760"/>
  <c r="F28" i="759"/>
  <c r="E24" i="759"/>
  <c r="G37" i="759"/>
  <c r="F35" i="759"/>
  <c r="F29" i="759"/>
  <c r="I37" i="1" s="1"/>
  <c r="E27" i="759"/>
  <c r="G37" i="1"/>
  <c r="J36" i="1"/>
  <c r="H37" i="1"/>
  <c r="K36" i="1"/>
  <c r="F27" i="758"/>
  <c r="E11" i="758"/>
  <c r="F28" i="758"/>
  <c r="E24" i="758"/>
  <c r="F27" i="757"/>
  <c r="E11" i="757"/>
  <c r="F28" i="757"/>
  <c r="E24" i="757"/>
  <c r="D15" i="749"/>
  <c r="F15" i="749" s="1"/>
  <c r="D14" i="749"/>
  <c r="F14" i="749" s="1"/>
  <c r="D29" i="751"/>
  <c r="D16" i="751"/>
  <c r="E11" i="484"/>
  <c r="D17" i="753"/>
  <c r="F17" i="753" s="1"/>
  <c r="F8" i="753"/>
  <c r="F24" i="753"/>
  <c r="K62" i="1" s="1"/>
  <c r="F11" i="753"/>
  <c r="J62" i="1" s="1"/>
  <c r="D18" i="752"/>
  <c r="F18" i="752" s="1"/>
  <c r="D14" i="752"/>
  <c r="F14" i="752" s="1"/>
  <c r="D21" i="752"/>
  <c r="F21" i="752" s="1"/>
  <c r="D20" i="752"/>
  <c r="F20" i="752" s="1"/>
  <c r="D19" i="752"/>
  <c r="F19" i="752" s="1"/>
  <c r="D17" i="752"/>
  <c r="F17" i="752" s="1"/>
  <c r="D16" i="752"/>
  <c r="F16" i="752" s="1"/>
  <c r="D15" i="752"/>
  <c r="F15" i="752" s="1"/>
  <c r="F7" i="752"/>
  <c r="F11" i="752" s="1"/>
  <c r="J53" i="1" s="1"/>
  <c r="E55" i="1"/>
  <c r="D6" i="747" s="1"/>
  <c r="D29" i="747" s="1"/>
  <c r="F6" i="751"/>
  <c r="F11" i="751" s="1"/>
  <c r="J59" i="1" s="1"/>
  <c r="D11" i="751"/>
  <c r="D14" i="751"/>
  <c r="F14" i="751" s="1"/>
  <c r="D15" i="751"/>
  <c r="F15" i="751" s="1"/>
  <c r="F16" i="751"/>
  <c r="D24" i="751"/>
  <c r="D27" i="751"/>
  <c r="D28" i="751"/>
  <c r="F6" i="750"/>
  <c r="D7" i="750"/>
  <c r="F7" i="750" s="1"/>
  <c r="D11" i="750"/>
  <c r="D14" i="750"/>
  <c r="F14" i="750" s="1"/>
  <c r="D15" i="750"/>
  <c r="F15" i="750" s="1"/>
  <c r="D16" i="750"/>
  <c r="F16" i="750" s="1"/>
  <c r="D17" i="750"/>
  <c r="F17" i="750" s="1"/>
  <c r="D24" i="750"/>
  <c r="D27" i="750"/>
  <c r="D28" i="750"/>
  <c r="F6" i="749"/>
  <c r="F11" i="749" s="1"/>
  <c r="D11" i="749"/>
  <c r="D24" i="749"/>
  <c r="D27" i="749"/>
  <c r="D28" i="749"/>
  <c r="F6" i="747"/>
  <c r="D7" i="747"/>
  <c r="F7" i="747" s="1"/>
  <c r="D11" i="747"/>
  <c r="D14" i="747"/>
  <c r="F14" i="747" s="1"/>
  <c r="D15" i="747"/>
  <c r="F15" i="747" s="1"/>
  <c r="D16" i="747"/>
  <c r="F16" i="747" s="1"/>
  <c r="D24" i="747"/>
  <c r="D27" i="747"/>
  <c r="D28" i="747"/>
  <c r="F6" i="746"/>
  <c r="D7" i="746"/>
  <c r="F7" i="746" s="1"/>
  <c r="D11" i="746"/>
  <c r="D14" i="746"/>
  <c r="F14" i="746" s="1"/>
  <c r="D15" i="746"/>
  <c r="F15" i="746" s="1"/>
  <c r="D16" i="746"/>
  <c r="F16" i="746" s="1"/>
  <c r="D17" i="746"/>
  <c r="F17" i="746" s="1"/>
  <c r="D24" i="746"/>
  <c r="D27" i="746"/>
  <c r="D28" i="746"/>
  <c r="F6" i="744"/>
  <c r="F11" i="744" s="1"/>
  <c r="J63" i="1" s="1"/>
  <c r="G63" i="1" s="1"/>
  <c r="D11" i="744"/>
  <c r="D14" i="744"/>
  <c r="F14" i="744" s="1"/>
  <c r="D15" i="744"/>
  <c r="F15" i="744" s="1"/>
  <c r="D16" i="744"/>
  <c r="F16" i="744" s="1"/>
  <c r="D24" i="744"/>
  <c r="D27" i="744"/>
  <c r="D28" i="744"/>
  <c r="F6" i="743"/>
  <c r="F11" i="743" s="1"/>
  <c r="J49" i="1" s="1"/>
  <c r="D11" i="743"/>
  <c r="D14" i="743"/>
  <c r="F14" i="743" s="1"/>
  <c r="D15" i="743"/>
  <c r="F15" i="743" s="1"/>
  <c r="D16" i="743"/>
  <c r="F16" i="743" s="1"/>
  <c r="D24" i="743"/>
  <c r="D27" i="743"/>
  <c r="D28" i="743"/>
  <c r="E56" i="1"/>
  <c r="D6" i="748" s="1"/>
  <c r="D29" i="748" s="1"/>
  <c r="E24" i="760" l="1"/>
  <c r="F28" i="760"/>
  <c r="E28" i="760" s="1"/>
  <c r="F37" i="1"/>
  <c r="H37" i="760"/>
  <c r="G37" i="760"/>
  <c r="F35" i="760"/>
  <c r="E27" i="760"/>
  <c r="F31" i="759"/>
  <c r="F32" i="759" s="1"/>
  <c r="E29" i="759"/>
  <c r="H37" i="759"/>
  <c r="E28" i="759"/>
  <c r="J6" i="759"/>
  <c r="H37" i="758"/>
  <c r="E28" i="758"/>
  <c r="J6" i="758"/>
  <c r="G37" i="758"/>
  <c r="F35" i="758"/>
  <c r="F29" i="758"/>
  <c r="I36" i="1" s="1"/>
  <c r="E27" i="758"/>
  <c r="H37" i="757"/>
  <c r="E28" i="757"/>
  <c r="J6" i="757"/>
  <c r="G37" i="757"/>
  <c r="F35" i="757"/>
  <c r="F29" i="757"/>
  <c r="E27" i="757"/>
  <c r="F24" i="752"/>
  <c r="K53" i="1" s="1"/>
  <c r="J57" i="1"/>
  <c r="E11" i="749"/>
  <c r="F27" i="753"/>
  <c r="E11" i="753"/>
  <c r="F28" i="753"/>
  <c r="E24" i="753"/>
  <c r="F27" i="752"/>
  <c r="E11" i="752"/>
  <c r="D28" i="748"/>
  <c r="D27" i="748"/>
  <c r="D24" i="748"/>
  <c r="D15" i="748"/>
  <c r="F15" i="748" s="1"/>
  <c r="D14" i="748"/>
  <c r="F14" i="748" s="1"/>
  <c r="D11" i="748"/>
  <c r="D7" i="748"/>
  <c r="F7" i="748" s="1"/>
  <c r="F6" i="748"/>
  <c r="F24" i="751"/>
  <c r="K59" i="1" s="1"/>
  <c r="H59" i="1" s="1"/>
  <c r="F27" i="751"/>
  <c r="E11" i="751"/>
  <c r="F24" i="750"/>
  <c r="K58" i="1" s="1"/>
  <c r="H58" i="1" s="1"/>
  <c r="F11" i="750"/>
  <c r="J58" i="1" s="1"/>
  <c r="F24" i="749"/>
  <c r="K57" i="1" s="1"/>
  <c r="H57" i="1" s="1"/>
  <c r="F27" i="749"/>
  <c r="F24" i="747"/>
  <c r="K55" i="1" s="1"/>
  <c r="F11" i="747"/>
  <c r="J55" i="1" s="1"/>
  <c r="F24" i="746"/>
  <c r="K54" i="1" s="1"/>
  <c r="H54" i="1" s="1"/>
  <c r="F11" i="746"/>
  <c r="J54" i="1" s="1"/>
  <c r="F24" i="744"/>
  <c r="K63" i="1" s="1"/>
  <c r="H63" i="1" s="1"/>
  <c r="F27" i="744"/>
  <c r="E11" i="744"/>
  <c r="F24" i="743"/>
  <c r="K49" i="1" s="1"/>
  <c r="F27" i="743"/>
  <c r="E11" i="743"/>
  <c r="A3" i="50"/>
  <c r="E24" i="752" l="1"/>
  <c r="F29" i="760"/>
  <c r="I22" i="1" s="1"/>
  <c r="F22" i="1" s="1"/>
  <c r="F28" i="752"/>
  <c r="J6" i="760"/>
  <c r="K10" i="760" s="1"/>
  <c r="F24" i="748"/>
  <c r="K56" i="1" s="1"/>
  <c r="H56" i="1" s="1"/>
  <c r="I35" i="1"/>
  <c r="F35" i="1" s="1"/>
  <c r="K9" i="760"/>
  <c r="K10" i="759"/>
  <c r="K9" i="759"/>
  <c r="K8" i="759"/>
  <c r="K7" i="759"/>
  <c r="K6" i="759"/>
  <c r="F33" i="759"/>
  <c r="F34" i="759" s="1"/>
  <c r="F31" i="758"/>
  <c r="F32" i="758" s="1"/>
  <c r="E29" i="758"/>
  <c r="K10" i="758"/>
  <c r="K9" i="758"/>
  <c r="K8" i="758"/>
  <c r="K7" i="758"/>
  <c r="K6" i="758"/>
  <c r="F31" i="757"/>
  <c r="F32" i="757" s="1"/>
  <c r="E29" i="757"/>
  <c r="K10" i="757"/>
  <c r="K9" i="757"/>
  <c r="K8" i="757"/>
  <c r="K7" i="757"/>
  <c r="K6" i="757"/>
  <c r="F11" i="748"/>
  <c r="J56" i="1" s="1"/>
  <c r="H37" i="753"/>
  <c r="E28" i="753"/>
  <c r="J6" i="753"/>
  <c r="G37" i="753"/>
  <c r="F35" i="753"/>
  <c r="F29" i="753"/>
  <c r="I62" i="1" s="1"/>
  <c r="E27" i="753"/>
  <c r="H37" i="752"/>
  <c r="E28" i="752"/>
  <c r="J6" i="752"/>
  <c r="G37" i="752"/>
  <c r="F29" i="752"/>
  <c r="I53" i="1" s="1"/>
  <c r="E27" i="752"/>
  <c r="G37" i="751"/>
  <c r="F35" i="751"/>
  <c r="E27" i="751"/>
  <c r="F28" i="751"/>
  <c r="E24" i="751"/>
  <c r="F27" i="750"/>
  <c r="E11" i="750"/>
  <c r="F28" i="750"/>
  <c r="E24" i="750"/>
  <c r="G37" i="749"/>
  <c r="F35" i="749"/>
  <c r="E27" i="749"/>
  <c r="F28" i="749"/>
  <c r="E24" i="749"/>
  <c r="F27" i="748"/>
  <c r="F28" i="748"/>
  <c r="E24" i="748"/>
  <c r="F27" i="747"/>
  <c r="E11" i="747"/>
  <c r="F28" i="747"/>
  <c r="E24" i="747"/>
  <c r="F27" i="746"/>
  <c r="E11" i="746"/>
  <c r="F28" i="746"/>
  <c r="E24" i="746"/>
  <c r="G37" i="744"/>
  <c r="F35" i="744"/>
  <c r="E27" i="744"/>
  <c r="F28" i="744"/>
  <c r="E24" i="744"/>
  <c r="G37" i="743"/>
  <c r="F35" i="743"/>
  <c r="E27" i="743"/>
  <c r="F28" i="743"/>
  <c r="E24" i="743"/>
  <c r="K7" i="760" l="1"/>
  <c r="E29" i="760"/>
  <c r="E11" i="748"/>
  <c r="K6" i="760"/>
  <c r="K8" i="760"/>
  <c r="F31" i="760"/>
  <c r="F32" i="760" s="1"/>
  <c r="F33" i="760" s="1"/>
  <c r="F34" i="760" s="1"/>
  <c r="F36" i="759"/>
  <c r="F37" i="759" s="1"/>
  <c r="F38" i="759" s="1"/>
  <c r="F33" i="758"/>
  <c r="F34" i="758" s="1"/>
  <c r="F33" i="757"/>
  <c r="F34" i="757" s="1"/>
  <c r="F31" i="753"/>
  <c r="F32" i="753" s="1"/>
  <c r="E29" i="753"/>
  <c r="K10" i="753"/>
  <c r="K9" i="753"/>
  <c r="K8" i="753"/>
  <c r="K7" i="753"/>
  <c r="K6" i="753"/>
  <c r="F31" i="752"/>
  <c r="F32" i="752" s="1"/>
  <c r="E29" i="752"/>
  <c r="K10" i="752"/>
  <c r="K9" i="752"/>
  <c r="K8" i="752"/>
  <c r="K7" i="752"/>
  <c r="K6" i="752"/>
  <c r="H37" i="751"/>
  <c r="E28" i="751"/>
  <c r="J6" i="751"/>
  <c r="F29" i="751"/>
  <c r="I59" i="1" s="1"/>
  <c r="F59" i="1" s="1"/>
  <c r="H37" i="750"/>
  <c r="E28" i="750"/>
  <c r="J6" i="750"/>
  <c r="G37" i="750"/>
  <c r="F35" i="750"/>
  <c r="F29" i="750"/>
  <c r="I58" i="1" s="1"/>
  <c r="F58" i="1" s="1"/>
  <c r="E27" i="750"/>
  <c r="H37" i="749"/>
  <c r="E28" i="749"/>
  <c r="J6" i="749"/>
  <c r="F29" i="749"/>
  <c r="I57" i="1" s="1"/>
  <c r="F57" i="1" s="1"/>
  <c r="H37" i="748"/>
  <c r="E28" i="748"/>
  <c r="J6" i="748"/>
  <c r="G37" i="748"/>
  <c r="F35" i="748"/>
  <c r="F29" i="748"/>
  <c r="I56" i="1" s="1"/>
  <c r="F56" i="1" s="1"/>
  <c r="E27" i="748"/>
  <c r="H37" i="747"/>
  <c r="E28" i="747"/>
  <c r="J6" i="747"/>
  <c r="G37" i="747"/>
  <c r="F35" i="747"/>
  <c r="F29" i="747"/>
  <c r="I55" i="1" s="1"/>
  <c r="F55" i="1" s="1"/>
  <c r="E27" i="747"/>
  <c r="H37" i="746"/>
  <c r="E28" i="746"/>
  <c r="J6" i="746"/>
  <c r="G37" i="746"/>
  <c r="F35" i="746"/>
  <c r="F29" i="746"/>
  <c r="I54" i="1" s="1"/>
  <c r="F54" i="1" s="1"/>
  <c r="E27" i="746"/>
  <c r="H37" i="744"/>
  <c r="E28" i="744"/>
  <c r="J6" i="744"/>
  <c r="F29" i="744"/>
  <c r="I63" i="1" s="1"/>
  <c r="F63" i="1" s="1"/>
  <c r="H37" i="743"/>
  <c r="E28" i="743"/>
  <c r="J6" i="743"/>
  <c r="F29" i="743"/>
  <c r="I49" i="1" s="1"/>
  <c r="F36" i="760" l="1"/>
  <c r="F37" i="760" s="1"/>
  <c r="F38" i="760" s="1"/>
  <c r="F36" i="758"/>
  <c r="F37" i="758" s="1"/>
  <c r="F38" i="758" s="1"/>
  <c r="F36" i="757"/>
  <c r="F37" i="757" s="1"/>
  <c r="F38" i="757" s="1"/>
  <c r="F33" i="753"/>
  <c r="F34" i="753" s="1"/>
  <c r="F33" i="752"/>
  <c r="F34" i="752" s="1"/>
  <c r="F31" i="751"/>
  <c r="F32" i="751" s="1"/>
  <c r="E29" i="751"/>
  <c r="K10" i="751"/>
  <c r="K9" i="751"/>
  <c r="K8" i="751"/>
  <c r="K7" i="751"/>
  <c r="K6" i="751"/>
  <c r="F31" i="750"/>
  <c r="F32" i="750" s="1"/>
  <c r="E29" i="750"/>
  <c r="K10" i="750"/>
  <c r="K9" i="750"/>
  <c r="K8" i="750"/>
  <c r="K7" i="750"/>
  <c r="K6" i="750"/>
  <c r="F31" i="749"/>
  <c r="F32" i="749" s="1"/>
  <c r="E29" i="749"/>
  <c r="K10" i="749"/>
  <c r="K9" i="749"/>
  <c r="K8" i="749"/>
  <c r="K7" i="749"/>
  <c r="K6" i="749"/>
  <c r="F31" i="748"/>
  <c r="F32" i="748" s="1"/>
  <c r="E29" i="748"/>
  <c r="K10" i="748"/>
  <c r="K9" i="748"/>
  <c r="K8" i="748"/>
  <c r="K7" i="748"/>
  <c r="K6" i="748"/>
  <c r="F31" i="747"/>
  <c r="F32" i="747" s="1"/>
  <c r="E29" i="747"/>
  <c r="K10" i="747"/>
  <c r="K9" i="747"/>
  <c r="K8" i="747"/>
  <c r="K7" i="747"/>
  <c r="K6" i="747"/>
  <c r="F31" i="746"/>
  <c r="F32" i="746" s="1"/>
  <c r="E29" i="746"/>
  <c r="K10" i="746"/>
  <c r="K9" i="746"/>
  <c r="K8" i="746"/>
  <c r="K7" i="746"/>
  <c r="K6" i="746"/>
  <c r="F31" i="744"/>
  <c r="F32" i="744" s="1"/>
  <c r="E29" i="744"/>
  <c r="K10" i="744"/>
  <c r="K9" i="744"/>
  <c r="K8" i="744"/>
  <c r="K7" i="744"/>
  <c r="K6" i="744"/>
  <c r="F31" i="743"/>
  <c r="F32" i="743" s="1"/>
  <c r="E29" i="743"/>
  <c r="K10" i="743"/>
  <c r="K9" i="743"/>
  <c r="K8" i="743"/>
  <c r="K7" i="743"/>
  <c r="K6" i="743"/>
  <c r="F36" i="753" l="1"/>
  <c r="F37" i="753" s="1"/>
  <c r="F38" i="753" s="1"/>
  <c r="F36" i="752"/>
  <c r="F35" i="752"/>
  <c r="F33" i="751"/>
  <c r="F34" i="751" s="1"/>
  <c r="F33" i="750"/>
  <c r="F34" i="750" s="1"/>
  <c r="F33" i="749"/>
  <c r="F34" i="749" s="1"/>
  <c r="F33" i="748"/>
  <c r="F34" i="748" s="1"/>
  <c r="F33" i="747"/>
  <c r="F34" i="747" s="1"/>
  <c r="F33" i="746"/>
  <c r="F34" i="746" s="1"/>
  <c r="F33" i="744"/>
  <c r="F34" i="744" s="1"/>
  <c r="F33" i="743"/>
  <c r="F34" i="743" s="1"/>
  <c r="F25" i="501"/>
  <c r="F24" i="501"/>
  <c r="F37" i="752" l="1"/>
  <c r="F38" i="752" s="1"/>
  <c r="F36" i="751"/>
  <c r="F37" i="751" s="1"/>
  <c r="F38" i="751" s="1"/>
  <c r="F36" i="750"/>
  <c r="F37" i="750" s="1"/>
  <c r="F38" i="750" s="1"/>
  <c r="F36" i="749"/>
  <c r="F37" i="749" s="1"/>
  <c r="F38" i="749" s="1"/>
  <c r="F36" i="748"/>
  <c r="F37" i="748" s="1"/>
  <c r="F38" i="748" s="1"/>
  <c r="F36" i="747"/>
  <c r="F37" i="747" s="1"/>
  <c r="F38" i="747" s="1"/>
  <c r="F36" i="746"/>
  <c r="F37" i="746" s="1"/>
  <c r="F38" i="746" s="1"/>
  <c r="F36" i="744"/>
  <c r="F37" i="744" s="1"/>
  <c r="F38" i="744" s="1"/>
  <c r="F36" i="743"/>
  <c r="F37" i="743" s="1"/>
  <c r="F38" i="743" s="1"/>
  <c r="D6" i="735" l="1"/>
  <c r="A3" i="735"/>
  <c r="C28" i="735"/>
  <c r="C27" i="735"/>
  <c r="D29" i="735"/>
  <c r="C2" i="735"/>
  <c r="F6" i="735" l="1"/>
  <c r="D7" i="735"/>
  <c r="F7" i="735" s="1"/>
  <c r="D11" i="735"/>
  <c r="D14" i="735"/>
  <c r="F14" i="735" s="1"/>
  <c r="D15" i="735"/>
  <c r="F15" i="735" s="1"/>
  <c r="D16" i="735"/>
  <c r="F16" i="735" s="1"/>
  <c r="D17" i="735"/>
  <c r="F17" i="735" s="1"/>
  <c r="D24" i="735"/>
  <c r="D27" i="735"/>
  <c r="D28" i="735"/>
  <c r="F24" i="735" l="1"/>
  <c r="F11" i="735"/>
  <c r="J47" i="1" s="1"/>
  <c r="G47" i="1" s="1"/>
  <c r="F27" i="735" l="1"/>
  <c r="E11" i="735"/>
  <c r="F28" i="735"/>
  <c r="K47" i="1" s="1"/>
  <c r="H47" i="1" s="1"/>
  <c r="E24" i="735"/>
  <c r="H37" i="735" l="1"/>
  <c r="E28" i="735"/>
  <c r="J6" i="735"/>
  <c r="G37" i="735"/>
  <c r="F35" i="735"/>
  <c r="F29" i="735"/>
  <c r="I47" i="1" s="1"/>
  <c r="F47" i="1" s="1"/>
  <c r="E27" i="735"/>
  <c r="F31" i="735" l="1"/>
  <c r="F32" i="735" s="1"/>
  <c r="E29" i="735"/>
  <c r="K10" i="735"/>
  <c r="K9" i="735"/>
  <c r="K8" i="735"/>
  <c r="K7" i="735"/>
  <c r="K6" i="735"/>
  <c r="F33" i="735" l="1"/>
  <c r="F34" i="735" l="1"/>
  <c r="F36" i="735" s="1"/>
  <c r="F37" i="735" s="1"/>
  <c r="F38" i="735" s="1"/>
  <c r="G58" i="1"/>
  <c r="C28" i="734" l="1"/>
  <c r="C27" i="734"/>
  <c r="D29" i="734"/>
  <c r="C2" i="734"/>
  <c r="D6" i="731"/>
  <c r="A3" i="731"/>
  <c r="C28" i="731"/>
  <c r="C27" i="731"/>
  <c r="C2" i="731"/>
  <c r="D29" i="731" l="1"/>
  <c r="D15" i="731"/>
  <c r="F15" i="731" s="1"/>
  <c r="F6" i="734"/>
  <c r="D7" i="734"/>
  <c r="F7" i="734" s="1"/>
  <c r="D11" i="734"/>
  <c r="D14" i="734"/>
  <c r="F14" i="734" s="1"/>
  <c r="D15" i="734"/>
  <c r="F15" i="734" s="1"/>
  <c r="D24" i="734"/>
  <c r="D27" i="734"/>
  <c r="D28" i="734"/>
  <c r="F6" i="731"/>
  <c r="D7" i="731"/>
  <c r="F7" i="731" s="1"/>
  <c r="D11" i="731"/>
  <c r="D14" i="731"/>
  <c r="F14" i="731" s="1"/>
  <c r="D24" i="731"/>
  <c r="D27" i="731"/>
  <c r="D28" i="731"/>
  <c r="F24" i="734" l="1"/>
  <c r="K51" i="1" s="1"/>
  <c r="H51" i="1" s="1"/>
  <c r="F11" i="734"/>
  <c r="J51" i="1" s="1"/>
  <c r="F24" i="731"/>
  <c r="F11" i="731"/>
  <c r="J33" i="1" l="1"/>
  <c r="G33" i="1" s="1"/>
  <c r="K33" i="1"/>
  <c r="H33" i="1" s="1"/>
  <c r="F27" i="734"/>
  <c r="E11" i="734"/>
  <c r="F28" i="734"/>
  <c r="E24" i="734"/>
  <c r="F27" i="731"/>
  <c r="E11" i="731"/>
  <c r="F28" i="731"/>
  <c r="E24" i="731"/>
  <c r="H37" i="734" l="1"/>
  <c r="E28" i="734"/>
  <c r="J6" i="734"/>
  <c r="G37" i="734"/>
  <c r="F35" i="734"/>
  <c r="F29" i="734"/>
  <c r="I51" i="1" s="1"/>
  <c r="F51" i="1" s="1"/>
  <c r="E27" i="734"/>
  <c r="H37" i="731"/>
  <c r="E28" i="731"/>
  <c r="J6" i="731"/>
  <c r="G37" i="731"/>
  <c r="F35" i="731"/>
  <c r="F29" i="731"/>
  <c r="E27" i="731"/>
  <c r="I33" i="1" l="1"/>
  <c r="F33" i="1" s="1"/>
  <c r="F31" i="734"/>
  <c r="F32" i="734" s="1"/>
  <c r="E29" i="734"/>
  <c r="K10" i="734"/>
  <c r="K9" i="734"/>
  <c r="K8" i="734"/>
  <c r="K7" i="734"/>
  <c r="K6" i="734"/>
  <c r="F31" i="731"/>
  <c r="F32" i="731" s="1"/>
  <c r="E29" i="731"/>
  <c r="K10" i="731"/>
  <c r="K9" i="731"/>
  <c r="K8" i="731"/>
  <c r="K7" i="731"/>
  <c r="K6" i="731"/>
  <c r="F33" i="734" l="1"/>
  <c r="F33" i="731"/>
  <c r="F34" i="734" l="1"/>
  <c r="F36" i="734" s="1"/>
  <c r="F37" i="734" s="1"/>
  <c r="F38" i="734" s="1"/>
  <c r="G51" i="1"/>
  <c r="F34" i="731"/>
  <c r="F36" i="731" s="1"/>
  <c r="F37" i="731" s="1"/>
  <c r="F38" i="731" s="1"/>
  <c r="A3" i="476" l="1"/>
  <c r="D6" i="476"/>
  <c r="C2" i="712" l="1"/>
  <c r="A3" i="712"/>
  <c r="D6" i="712"/>
  <c r="F6" i="712" s="1"/>
  <c r="C27" i="712"/>
  <c r="C28" i="712"/>
  <c r="F6" i="710"/>
  <c r="C2" i="710"/>
  <c r="C27" i="710"/>
  <c r="C28" i="710"/>
  <c r="D15" i="712" l="1"/>
  <c r="F15" i="712" s="1"/>
  <c r="D29" i="712"/>
  <c r="D16" i="712"/>
  <c r="F16" i="712" s="1"/>
  <c r="D14" i="712"/>
  <c r="F14" i="712" s="1"/>
  <c r="D7" i="712"/>
  <c r="F7" i="712" s="1"/>
  <c r="F11" i="712" s="1"/>
  <c r="J44" i="1" s="1"/>
  <c r="G44" i="1" s="1"/>
  <c r="D28" i="712"/>
  <c r="D27" i="712"/>
  <c r="D24" i="712"/>
  <c r="D11" i="712"/>
  <c r="D29" i="710"/>
  <c r="F11" i="710"/>
  <c r="J61" i="1" s="1"/>
  <c r="D11" i="710"/>
  <c r="D28" i="710"/>
  <c r="D27" i="710"/>
  <c r="D24" i="710"/>
  <c r="D15" i="710"/>
  <c r="F15" i="710" s="1"/>
  <c r="D14" i="710"/>
  <c r="F14" i="710" s="1"/>
  <c r="F27" i="710" l="1"/>
  <c r="F24" i="712"/>
  <c r="E11" i="710"/>
  <c r="E11" i="712"/>
  <c r="F27" i="712"/>
  <c r="F24" i="710"/>
  <c r="K61" i="1" s="1"/>
  <c r="F35" i="710"/>
  <c r="E27" i="710"/>
  <c r="G37" i="710"/>
  <c r="F28" i="710" l="1"/>
  <c r="H61" i="1" s="1"/>
  <c r="E24" i="710"/>
  <c r="E24" i="712"/>
  <c r="K44" i="1"/>
  <c r="H44" i="1" s="1"/>
  <c r="F28" i="712"/>
  <c r="J6" i="712" s="1"/>
  <c r="E27" i="712"/>
  <c r="F29" i="712"/>
  <c r="I44" i="1" s="1"/>
  <c r="F44" i="1" s="1"/>
  <c r="G37" i="712"/>
  <c r="F35" i="712"/>
  <c r="H37" i="710"/>
  <c r="J6" i="710"/>
  <c r="E28" i="710"/>
  <c r="F29" i="710"/>
  <c r="I61" i="1" s="1"/>
  <c r="F61" i="1" s="1"/>
  <c r="E28" i="712" l="1"/>
  <c r="H37" i="712"/>
  <c r="E29" i="712"/>
  <c r="F31" i="712"/>
  <c r="F32" i="712" s="1"/>
  <c r="K7" i="712"/>
  <c r="K8" i="712"/>
  <c r="K9" i="712"/>
  <c r="K10" i="712"/>
  <c r="K6" i="712"/>
  <c r="E29" i="710"/>
  <c r="F31" i="710"/>
  <c r="F32" i="710" s="1"/>
  <c r="K6" i="710"/>
  <c r="K7" i="710"/>
  <c r="K8" i="710"/>
  <c r="K9" i="710"/>
  <c r="K10" i="710"/>
  <c r="F33" i="712" l="1"/>
  <c r="F33" i="710"/>
  <c r="F34" i="710" l="1"/>
  <c r="F36" i="710" s="1"/>
  <c r="F37" i="710" s="1"/>
  <c r="F38" i="710" s="1"/>
  <c r="G61" i="1"/>
  <c r="F34" i="712"/>
  <c r="F36" i="712" s="1"/>
  <c r="F37" i="712" s="1"/>
  <c r="F38" i="712" l="1"/>
  <c r="D6" i="692" l="1"/>
  <c r="D29" i="692" s="1"/>
  <c r="A3" i="692"/>
  <c r="B6" i="692" s="1"/>
  <c r="C28" i="692"/>
  <c r="C27" i="692"/>
  <c r="C2" i="692"/>
  <c r="D6" i="691"/>
  <c r="A3" i="691"/>
  <c r="B6" i="691" s="1"/>
  <c r="C28" i="691"/>
  <c r="C27" i="691"/>
  <c r="F16" i="691"/>
  <c r="C2" i="691"/>
  <c r="D29" i="691" l="1"/>
  <c r="F6" i="692"/>
  <c r="F11" i="692" s="1"/>
  <c r="D14" i="692"/>
  <c r="F14" i="692" s="1"/>
  <c r="F24" i="692" s="1"/>
  <c r="D24" i="692"/>
  <c r="D27" i="692"/>
  <c r="D28" i="692"/>
  <c r="D11" i="692"/>
  <c r="F6" i="691"/>
  <c r="F11" i="691" s="1"/>
  <c r="J67" i="1" s="1"/>
  <c r="G67" i="1" s="1"/>
  <c r="F14" i="691"/>
  <c r="F15" i="691"/>
  <c r="D24" i="691"/>
  <c r="D27" i="691"/>
  <c r="D28" i="691"/>
  <c r="D11" i="691"/>
  <c r="K30" i="1" l="1"/>
  <c r="H30" i="1" s="1"/>
  <c r="J30" i="1"/>
  <c r="G30" i="1" s="1"/>
  <c r="E24" i="692"/>
  <c r="F28" i="692"/>
  <c r="F27" i="692"/>
  <c r="E11" i="692"/>
  <c r="F24" i="691"/>
  <c r="K67" i="1" s="1"/>
  <c r="H67" i="1" s="1"/>
  <c r="F27" i="691"/>
  <c r="E11" i="691"/>
  <c r="E28" i="692" l="1"/>
  <c r="J6" i="692"/>
  <c r="H37" i="692"/>
  <c r="G37" i="692"/>
  <c r="F29" i="692"/>
  <c r="E27" i="692"/>
  <c r="F35" i="692"/>
  <c r="G37" i="691"/>
  <c r="E27" i="691"/>
  <c r="E24" i="691"/>
  <c r="F28" i="691"/>
  <c r="F29" i="691" s="1"/>
  <c r="I67" i="1" s="1"/>
  <c r="F67" i="1" s="1"/>
  <c r="I30" i="1" l="1"/>
  <c r="F30" i="1" s="1"/>
  <c r="K10" i="692"/>
  <c r="K9" i="692"/>
  <c r="K8" i="692"/>
  <c r="K7" i="692"/>
  <c r="K6" i="692"/>
  <c r="F31" i="692"/>
  <c r="F32" i="692" s="1"/>
  <c r="E29" i="692"/>
  <c r="F31" i="691"/>
  <c r="F32" i="691" s="1"/>
  <c r="E29" i="691"/>
  <c r="E28" i="691"/>
  <c r="J6" i="691"/>
  <c r="H37" i="691"/>
  <c r="F33" i="692" l="1"/>
  <c r="F34" i="692" s="1"/>
  <c r="K10" i="691"/>
  <c r="K9" i="691"/>
  <c r="K8" i="691"/>
  <c r="K7" i="691"/>
  <c r="K6" i="691"/>
  <c r="F33" i="691"/>
  <c r="F34" i="691" s="1"/>
  <c r="F36" i="692" l="1"/>
  <c r="F37" i="692" s="1"/>
  <c r="F36" i="691"/>
  <c r="F35" i="691"/>
  <c r="F38" i="692" l="1"/>
  <c r="F37" i="691"/>
  <c r="F38" i="691" l="1"/>
  <c r="F27" i="596" l="1"/>
  <c r="C2" i="682" l="1"/>
  <c r="A3" i="682"/>
  <c r="B6" i="682" s="1"/>
  <c r="D6" i="682"/>
  <c r="C2" i="681"/>
  <c r="A3" i="681"/>
  <c r="B6" i="681" s="1"/>
  <c r="D6" i="681"/>
  <c r="C27" i="681"/>
  <c r="C28" i="681"/>
  <c r="D6" i="680"/>
  <c r="D29" i="680" s="1"/>
  <c r="A3" i="680"/>
  <c r="B6" i="680" s="1"/>
  <c r="C28" i="680"/>
  <c r="C27" i="680"/>
  <c r="C2" i="680"/>
  <c r="D6" i="679"/>
  <c r="D14" i="679" s="1"/>
  <c r="F14" i="679" s="1"/>
  <c r="A3" i="679"/>
  <c r="B6" i="679" s="1"/>
  <c r="C28" i="679"/>
  <c r="C27" i="679"/>
  <c r="C2" i="679"/>
  <c r="C2" i="676"/>
  <c r="A3" i="676"/>
  <c r="B6" i="676" s="1"/>
  <c r="D6" i="676"/>
  <c r="C27" i="676"/>
  <c r="C28" i="676"/>
  <c r="F14" i="501"/>
  <c r="F15" i="501"/>
  <c r="F17" i="501"/>
  <c r="F18" i="501"/>
  <c r="F19" i="501"/>
  <c r="F20" i="501"/>
  <c r="F21" i="501"/>
  <c r="F22" i="501"/>
  <c r="F23" i="501"/>
  <c r="F31" i="667"/>
  <c r="F30" i="667"/>
  <c r="F29" i="667"/>
  <c r="F28" i="667"/>
  <c r="F27" i="667"/>
  <c r="F26" i="667"/>
  <c r="F25" i="667"/>
  <c r="C2" i="669"/>
  <c r="A3" i="669"/>
  <c r="D6" i="669"/>
  <c r="C27" i="669"/>
  <c r="C28" i="669"/>
  <c r="C2" i="668"/>
  <c r="A3" i="668"/>
  <c r="D6" i="668"/>
  <c r="D7" i="668" s="1"/>
  <c r="C27" i="668"/>
  <c r="C28" i="668"/>
  <c r="D14" i="669"/>
  <c r="F14" i="669" s="1"/>
  <c r="F19" i="596"/>
  <c r="F20" i="596"/>
  <c r="F21" i="596"/>
  <c r="F22" i="596"/>
  <c r="F23" i="596"/>
  <c r="F24" i="596"/>
  <c r="F25" i="596"/>
  <c r="F26" i="596"/>
  <c r="F18" i="596"/>
  <c r="C2" i="667"/>
  <c r="A3" i="667"/>
  <c r="F6" i="667"/>
  <c r="F7" i="667"/>
  <c r="D12" i="667"/>
  <c r="F15" i="667"/>
  <c r="F16" i="667"/>
  <c r="F17" i="667"/>
  <c r="F18" i="667"/>
  <c r="F19" i="667"/>
  <c r="F20" i="667"/>
  <c r="F21" i="667"/>
  <c r="F22" i="667"/>
  <c r="F23" i="667"/>
  <c r="F24" i="667"/>
  <c r="D33" i="667"/>
  <c r="D38" i="667"/>
  <c r="A7" i="631"/>
  <c r="A8" i="631" s="1"/>
  <c r="A9" i="631" s="1"/>
  <c r="A10" i="631" s="1"/>
  <c r="A7" i="630"/>
  <c r="A8" i="630" s="1"/>
  <c r="A7" i="588"/>
  <c r="A8" i="588" s="1"/>
  <c r="A9" i="588" s="1"/>
  <c r="A7" i="587"/>
  <c r="A8" i="587" s="1"/>
  <c r="A9" i="587" s="1"/>
  <c r="A10" i="587" s="1"/>
  <c r="C2" i="616"/>
  <c r="C2" i="559"/>
  <c r="C2" i="617"/>
  <c r="C2" i="615"/>
  <c r="C2" i="306"/>
  <c r="C2" i="300"/>
  <c r="C2" i="323"/>
  <c r="C2" i="5"/>
  <c r="C2" i="476"/>
  <c r="C2" i="28"/>
  <c r="C2" i="30"/>
  <c r="C2" i="29"/>
  <c r="C2" i="31"/>
  <c r="C2" i="410"/>
  <c r="C2" i="403"/>
  <c r="C2" i="666"/>
  <c r="C2" i="619"/>
  <c r="C2" i="604"/>
  <c r="C2" i="484"/>
  <c r="C2" i="50"/>
  <c r="C2" i="93"/>
  <c r="C2" i="74"/>
  <c r="C2" i="636"/>
  <c r="C2" i="625"/>
  <c r="C2" i="635"/>
  <c r="C2" i="545"/>
  <c r="C2" i="626"/>
  <c r="C2" i="489"/>
  <c r="C2" i="553"/>
  <c r="C2" i="541"/>
  <c r="C2" i="499"/>
  <c r="C2" i="501"/>
  <c r="C2" i="575"/>
  <c r="C2" i="576"/>
  <c r="C2" i="577"/>
  <c r="C2" i="578"/>
  <c r="C2" i="579"/>
  <c r="C2" i="581"/>
  <c r="C2" i="584"/>
  <c r="C2" i="585"/>
  <c r="C2" i="629"/>
  <c r="C2" i="586"/>
  <c r="C2" i="587"/>
  <c r="C2" i="589"/>
  <c r="C2" i="590"/>
  <c r="C2" i="631"/>
  <c r="C2" i="592"/>
  <c r="C2" i="593"/>
  <c r="C2" i="594"/>
  <c r="C2" i="598"/>
  <c r="C2" i="588"/>
  <c r="C2" i="630"/>
  <c r="C2" i="478"/>
  <c r="C2" i="479"/>
  <c r="C2" i="480"/>
  <c r="C2" i="633"/>
  <c r="C2" i="481"/>
  <c r="C2" i="596"/>
  <c r="C2" i="562"/>
  <c r="A3" i="666"/>
  <c r="B6" i="666" s="1"/>
  <c r="D6" i="666"/>
  <c r="C27" i="666"/>
  <c r="C28" i="666"/>
  <c r="D15" i="619"/>
  <c r="D6" i="636"/>
  <c r="D24" i="636" s="1"/>
  <c r="A3" i="636"/>
  <c r="C27" i="636"/>
  <c r="C28" i="636"/>
  <c r="D8" i="635"/>
  <c r="F8" i="635" s="1"/>
  <c r="C27" i="635"/>
  <c r="C28" i="635"/>
  <c r="D27" i="635"/>
  <c r="A3" i="596"/>
  <c r="D6" i="633"/>
  <c r="D27" i="633" s="1"/>
  <c r="A3" i="633"/>
  <c r="B6" i="633" s="1"/>
  <c r="C28" i="633"/>
  <c r="C27" i="633"/>
  <c r="D6" i="631"/>
  <c r="F6" i="631" s="1"/>
  <c r="A3" i="631"/>
  <c r="B6" i="631" s="1"/>
  <c r="C28" i="631"/>
  <c r="C27" i="631"/>
  <c r="F19" i="631"/>
  <c r="F18" i="631"/>
  <c r="F17" i="631"/>
  <c r="F16" i="631"/>
  <c r="F15" i="631"/>
  <c r="A15" i="631"/>
  <c r="A16" i="631" s="1"/>
  <c r="A17" i="631" s="1"/>
  <c r="A18" i="631" s="1"/>
  <c r="A19" i="631" s="1"/>
  <c r="A20" i="631" s="1"/>
  <c r="A21" i="631" s="1"/>
  <c r="A22" i="631" s="1"/>
  <c r="A23" i="631" s="1"/>
  <c r="D6" i="630"/>
  <c r="A3" i="630"/>
  <c r="B6" i="630" s="1"/>
  <c r="C28" i="630"/>
  <c r="C27" i="630"/>
  <c r="F21" i="630"/>
  <c r="F20" i="630"/>
  <c r="F19" i="630"/>
  <c r="F18" i="630"/>
  <c r="F17" i="630"/>
  <c r="F16" i="630"/>
  <c r="F15" i="630"/>
  <c r="A15" i="630"/>
  <c r="A16" i="630" s="1"/>
  <c r="A17" i="630" s="1"/>
  <c r="A18" i="630" s="1"/>
  <c r="A19" i="630" s="1"/>
  <c r="A20" i="630" s="1"/>
  <c r="A21" i="630" s="1"/>
  <c r="A22" i="630" s="1"/>
  <c r="A23" i="630" s="1"/>
  <c r="F14" i="630"/>
  <c r="D6" i="629"/>
  <c r="A3" i="629"/>
  <c r="B6" i="629" s="1"/>
  <c r="C28" i="629"/>
  <c r="C27" i="629"/>
  <c r="B6" i="626"/>
  <c r="B6" i="625"/>
  <c r="C28" i="625"/>
  <c r="C27" i="625"/>
  <c r="A3" i="619"/>
  <c r="B6" i="619" s="1"/>
  <c r="D6" i="619"/>
  <c r="C27" i="619"/>
  <c r="C28" i="619"/>
  <c r="F15" i="619"/>
  <c r="F14" i="619"/>
  <c r="D6" i="617"/>
  <c r="D29" i="617" s="1"/>
  <c r="A3" i="617"/>
  <c r="B6" i="617" s="1"/>
  <c r="D6" i="616"/>
  <c r="D29" i="616" s="1"/>
  <c r="C28" i="617"/>
  <c r="C27" i="617"/>
  <c r="A3" i="559"/>
  <c r="B6" i="559" s="1"/>
  <c r="A3" i="562"/>
  <c r="B6" i="562" s="1"/>
  <c r="A3" i="616"/>
  <c r="B6" i="616" s="1"/>
  <c r="C28" i="616"/>
  <c r="C27" i="616"/>
  <c r="A3" i="615"/>
  <c r="B6" i="615" s="1"/>
  <c r="D6" i="615"/>
  <c r="D11" i="615" s="1"/>
  <c r="C27" i="615"/>
  <c r="C28" i="615"/>
  <c r="D6" i="31"/>
  <c r="E24" i="1"/>
  <c r="D6" i="29" s="1"/>
  <c r="D11" i="29" s="1"/>
  <c r="A3" i="545"/>
  <c r="D6" i="604"/>
  <c r="D28" i="604" s="1"/>
  <c r="A3" i="604"/>
  <c r="B6" i="604" s="1"/>
  <c r="C28" i="604"/>
  <c r="C27" i="604"/>
  <c r="F6" i="604"/>
  <c r="C28" i="559"/>
  <c r="C28" i="306"/>
  <c r="C28" i="300"/>
  <c r="C28" i="323"/>
  <c r="C28" i="5"/>
  <c r="C28" i="476"/>
  <c r="C28" i="28"/>
  <c r="C28" i="30"/>
  <c r="C28" i="29"/>
  <c r="C28" i="31"/>
  <c r="C28" i="410"/>
  <c r="C28" i="403"/>
  <c r="C28" i="484"/>
  <c r="C28" i="50"/>
  <c r="C28" i="93"/>
  <c r="C28" i="74"/>
  <c r="C28" i="545"/>
  <c r="C28" i="489"/>
  <c r="C28" i="553"/>
  <c r="C28" i="541"/>
  <c r="C28" i="499"/>
  <c r="C30" i="501"/>
  <c r="C28" i="575"/>
  <c r="C28" i="576"/>
  <c r="C28" i="577"/>
  <c r="C28" i="578"/>
  <c r="C28" i="579"/>
  <c r="C28" i="581"/>
  <c r="C28" i="584"/>
  <c r="C28" i="585"/>
  <c r="C28" i="586"/>
  <c r="C28" i="587"/>
  <c r="C28" i="588"/>
  <c r="C28" i="589"/>
  <c r="C28" i="590"/>
  <c r="C28" i="592"/>
  <c r="C28" i="593"/>
  <c r="C28" i="594"/>
  <c r="C28" i="598"/>
  <c r="C28" i="478"/>
  <c r="C28" i="479"/>
  <c r="C28" i="480"/>
  <c r="C28" i="481"/>
  <c r="C28" i="562"/>
  <c r="C27" i="559"/>
  <c r="C27" i="306"/>
  <c r="C27" i="300"/>
  <c r="C27" i="323"/>
  <c r="C27" i="5"/>
  <c r="C27" i="476"/>
  <c r="C27" i="28"/>
  <c r="C27" i="30"/>
  <c r="C27" i="29"/>
  <c r="C27" i="31"/>
  <c r="C27" i="410"/>
  <c r="C27" i="403"/>
  <c r="C27" i="484"/>
  <c r="C27" i="50"/>
  <c r="C27" i="93"/>
  <c r="C27" i="74"/>
  <c r="C27" i="545"/>
  <c r="C27" i="489"/>
  <c r="C27" i="553"/>
  <c r="C27" i="541"/>
  <c r="C27" i="499"/>
  <c r="C29" i="501"/>
  <c r="C27" i="575"/>
  <c r="C27" i="576"/>
  <c r="C27" i="577"/>
  <c r="C27" i="578"/>
  <c r="C27" i="579"/>
  <c r="C27" i="581"/>
  <c r="C27" i="584"/>
  <c r="C27" i="585"/>
  <c r="C27" i="586"/>
  <c r="C27" i="587"/>
  <c r="C27" i="588"/>
  <c r="C27" i="589"/>
  <c r="C27" i="590"/>
  <c r="C27" i="592"/>
  <c r="C27" i="593"/>
  <c r="C27" i="594"/>
  <c r="C27" i="598"/>
  <c r="C27" i="478"/>
  <c r="C27" i="479"/>
  <c r="C27" i="480"/>
  <c r="C27" i="481"/>
  <c r="C27" i="562"/>
  <c r="A3" i="598"/>
  <c r="B6" i="598" s="1"/>
  <c r="D6" i="598"/>
  <c r="D28" i="598" s="1"/>
  <c r="D15" i="596"/>
  <c r="D63" i="596"/>
  <c r="D68" i="596"/>
  <c r="A3" i="594"/>
  <c r="B6" i="594" s="1"/>
  <c r="D6" i="594"/>
  <c r="D27" i="594" s="1"/>
  <c r="A3" i="593"/>
  <c r="B6" i="593" s="1"/>
  <c r="D6" i="593"/>
  <c r="D27" i="593" s="1"/>
  <c r="A3" i="592"/>
  <c r="B6" i="592" s="1"/>
  <c r="D6" i="592"/>
  <c r="D27" i="592" s="1"/>
  <c r="A3" i="590"/>
  <c r="B6" i="590" s="1"/>
  <c r="D6" i="590"/>
  <c r="F18" i="590"/>
  <c r="A3" i="589"/>
  <c r="B6" i="589" s="1"/>
  <c r="D6" i="589"/>
  <c r="D29" i="589" s="1"/>
  <c r="A3" i="588"/>
  <c r="B6" i="588" s="1"/>
  <c r="D6" i="588"/>
  <c r="D27" i="588" s="1"/>
  <c r="F14" i="588"/>
  <c r="A15" i="588"/>
  <c r="A16" i="588" s="1"/>
  <c r="A17" i="588" s="1"/>
  <c r="A18" i="588" s="1"/>
  <c r="A19" i="588" s="1"/>
  <c r="A20" i="588" s="1"/>
  <c r="A21" i="588" s="1"/>
  <c r="A22" i="588" s="1"/>
  <c r="A23" i="588" s="1"/>
  <c r="F15" i="588"/>
  <c r="F16" i="588"/>
  <c r="A3" i="587"/>
  <c r="B6" i="587" s="1"/>
  <c r="D6" i="587"/>
  <c r="A15" i="587"/>
  <c r="F15" i="587"/>
  <c r="A16" i="587"/>
  <c r="F16" i="587"/>
  <c r="A17" i="587"/>
  <c r="F17" i="587"/>
  <c r="A18" i="587"/>
  <c r="F18" i="587"/>
  <c r="A19" i="587"/>
  <c r="F19" i="587"/>
  <c r="A20" i="587"/>
  <c r="F20" i="587"/>
  <c r="A21" i="587"/>
  <c r="A22" i="587" s="1"/>
  <c r="A23" i="587" s="1"/>
  <c r="A3" i="586"/>
  <c r="B6" i="586" s="1"/>
  <c r="D6" i="586"/>
  <c r="D27" i="586" s="1"/>
  <c r="F10" i="586"/>
  <c r="A11" i="586"/>
  <c r="A12" i="586" s="1"/>
  <c r="A13" i="586" s="1"/>
  <c r="A14" i="586" s="1"/>
  <c r="A15" i="586" s="1"/>
  <c r="A16" i="586" s="1"/>
  <c r="A17" i="586" s="1"/>
  <c r="A18" i="586" s="1"/>
  <c r="A19" i="586" s="1"/>
  <c r="A20" i="586" s="1"/>
  <c r="A21" i="586" s="1"/>
  <c r="A22" i="586" s="1"/>
  <c r="A23" i="586" s="1"/>
  <c r="F11" i="586"/>
  <c r="A3" i="585"/>
  <c r="B6" i="585" s="1"/>
  <c r="D6" i="585"/>
  <c r="F6" i="585" s="1"/>
  <c r="A3" i="584"/>
  <c r="B6" i="584" s="1"/>
  <c r="D6" i="584"/>
  <c r="F18" i="584"/>
  <c r="A3" i="581"/>
  <c r="B6" i="581" s="1"/>
  <c r="D6" i="581"/>
  <c r="A3" i="579"/>
  <c r="B6" i="579" s="1"/>
  <c r="D6" i="579"/>
  <c r="F6" i="579" s="1"/>
  <c r="A3" i="578"/>
  <c r="B6" i="578" s="1"/>
  <c r="D6" i="578"/>
  <c r="D11" i="578" s="1"/>
  <c r="A3" i="577"/>
  <c r="B6" i="577" s="1"/>
  <c r="D6" i="577"/>
  <c r="F6" i="577" s="1"/>
  <c r="A3" i="576"/>
  <c r="B6" i="576" s="1"/>
  <c r="D6" i="576"/>
  <c r="D11" i="576" s="1"/>
  <c r="A3" i="575"/>
  <c r="B6" i="575" s="1"/>
  <c r="D6" i="575"/>
  <c r="D11" i="575" s="1"/>
  <c r="F24" i="594"/>
  <c r="D6" i="559"/>
  <c r="D29" i="559" s="1"/>
  <c r="D6" i="562"/>
  <c r="D24" i="562" s="1"/>
  <c r="D6" i="553"/>
  <c r="D15" i="553" s="1"/>
  <c r="B6" i="553"/>
  <c r="D6" i="545"/>
  <c r="D29" i="545" s="1"/>
  <c r="D6" i="306"/>
  <c r="D20" i="306" s="1"/>
  <c r="F20" i="306" s="1"/>
  <c r="D6" i="5"/>
  <c r="D14" i="5" s="1"/>
  <c r="D6" i="28"/>
  <c r="D16" i="28" s="1"/>
  <c r="F16" i="28" s="1"/>
  <c r="D6" i="30"/>
  <c r="D24" i="30" s="1"/>
  <c r="D6" i="410"/>
  <c r="D24" i="410" s="1"/>
  <c r="D6" i="403"/>
  <c r="D11" i="403" s="1"/>
  <c r="D6" i="50"/>
  <c r="D14" i="50" s="1"/>
  <c r="F14" i="50" s="1"/>
  <c r="D6" i="489"/>
  <c r="D15" i="489" s="1"/>
  <c r="D6" i="541"/>
  <c r="D15" i="541" s="1"/>
  <c r="D6" i="499"/>
  <c r="D11" i="499" s="1"/>
  <c r="D6" i="501"/>
  <c r="D30" i="501" s="1"/>
  <c r="D6" i="478"/>
  <c r="D6" i="479"/>
  <c r="F6" i="479" s="1"/>
  <c r="D6" i="480"/>
  <c r="D27" i="480" s="1"/>
  <c r="D6" i="481"/>
  <c r="D24" i="481" s="1"/>
  <c r="A3" i="541"/>
  <c r="B6" i="541" s="1"/>
  <c r="F19" i="541"/>
  <c r="F18" i="541"/>
  <c r="F20" i="541"/>
  <c r="F17" i="541"/>
  <c r="F16" i="541"/>
  <c r="E42" i="1"/>
  <c r="E43" i="1" s="1"/>
  <c r="D6" i="74" s="1"/>
  <c r="D27" i="74" s="1"/>
  <c r="A3" i="501"/>
  <c r="B6" i="501" s="1"/>
  <c r="A3" i="499"/>
  <c r="B6" i="499" s="1"/>
  <c r="A3" i="489"/>
  <c r="B6" i="489" s="1"/>
  <c r="A3" i="484"/>
  <c r="B6" i="484" s="1"/>
  <c r="A3" i="481"/>
  <c r="B6" i="481" s="1"/>
  <c r="A3" i="480"/>
  <c r="B6" i="480" s="1"/>
  <c r="A3" i="479"/>
  <c r="B6" i="479" s="1"/>
  <c r="A3" i="478"/>
  <c r="B6" i="478" s="1"/>
  <c r="F15" i="478"/>
  <c r="A3" i="410"/>
  <c r="A3" i="5"/>
  <c r="B6" i="5" s="1"/>
  <c r="A3" i="306"/>
  <c r="A3" i="300"/>
  <c r="A3" i="323"/>
  <c r="A3" i="403"/>
  <c r="B6" i="403" s="1"/>
  <c r="A3" i="74"/>
  <c r="A3" i="31"/>
  <c r="A3" i="30"/>
  <c r="A3" i="29"/>
  <c r="A3" i="28"/>
  <c r="F24" i="559"/>
  <c r="D29" i="668"/>
  <c r="D16" i="668"/>
  <c r="F16" i="668" s="1"/>
  <c r="D24" i="668"/>
  <c r="D28" i="630"/>
  <c r="D27" i="668"/>
  <c r="D24" i="669"/>
  <c r="D28" i="669"/>
  <c r="F6" i="635"/>
  <c r="D28" i="635"/>
  <c r="D11" i="636"/>
  <c r="D24" i="676"/>
  <c r="D28" i="676"/>
  <c r="D29" i="676"/>
  <c r="D24" i="617"/>
  <c r="D29" i="562"/>
  <c r="D11" i="28"/>
  <c r="D24" i="575"/>
  <c r="F14" i="541"/>
  <c r="D28" i="594"/>
  <c r="D11" i="668"/>
  <c r="D7" i="476"/>
  <c r="D14" i="476" s="1"/>
  <c r="F14" i="476" s="1"/>
  <c r="D14" i="631"/>
  <c r="F14" i="631" s="1"/>
  <c r="F24" i="631" s="1"/>
  <c r="D28" i="410"/>
  <c r="D27" i="669"/>
  <c r="D17" i="669"/>
  <c r="F17" i="669" s="1"/>
  <c r="D11" i="676"/>
  <c r="D11" i="584"/>
  <c r="D14" i="629"/>
  <c r="F14" i="629" s="1"/>
  <c r="F24" i="629" s="1"/>
  <c r="D11" i="669"/>
  <c r="D7" i="669"/>
  <c r="F7" i="669" s="1"/>
  <c r="D29" i="669"/>
  <c r="D15" i="669"/>
  <c r="F15" i="669" s="1"/>
  <c r="D27" i="676"/>
  <c r="D14" i="680"/>
  <c r="F14" i="680" s="1"/>
  <c r="F24" i="680" s="1"/>
  <c r="D28" i="625"/>
  <c r="D28" i="629"/>
  <c r="D27" i="631"/>
  <c r="D11" i="635"/>
  <c r="F6" i="680"/>
  <c r="F11" i="680" s="1"/>
  <c r="D11" i="680"/>
  <c r="D24" i="680"/>
  <c r="D27" i="680"/>
  <c r="D28" i="680"/>
  <c r="D29" i="679"/>
  <c r="D24" i="679"/>
  <c r="D28" i="679"/>
  <c r="D27" i="625"/>
  <c r="D29" i="626"/>
  <c r="F6" i="636"/>
  <c r="F11" i="636" s="1"/>
  <c r="D14" i="578"/>
  <c r="F14" i="578" s="1"/>
  <c r="F24" i="578" s="1"/>
  <c r="K77" i="1" s="1"/>
  <c r="H77" i="1" s="1"/>
  <c r="F63" i="596" l="1"/>
  <c r="J6" i="596" s="1"/>
  <c r="D27" i="679"/>
  <c r="D11" i="679"/>
  <c r="F6" i="679"/>
  <c r="F11" i="679" s="1"/>
  <c r="D15" i="668"/>
  <c r="F15" i="668" s="1"/>
  <c r="D11" i="631"/>
  <c r="D28" i="579"/>
  <c r="D28" i="631"/>
  <c r="D29" i="631"/>
  <c r="D17" i="668"/>
  <c r="F17" i="668" s="1"/>
  <c r="D29" i="577"/>
  <c r="F6" i="586"/>
  <c r="F7" i="586" s="1"/>
  <c r="D24" i="631"/>
  <c r="E24" i="631" s="1"/>
  <c r="D28" i="668"/>
  <c r="D18" i="668"/>
  <c r="F18" i="668" s="1"/>
  <c r="D15" i="636"/>
  <c r="F15" i="636" s="1"/>
  <c r="D28" i="636"/>
  <c r="D27" i="479"/>
  <c r="D29" i="578"/>
  <c r="D14" i="579"/>
  <c r="F14" i="579" s="1"/>
  <c r="F24" i="579" s="1"/>
  <c r="K84" i="1" s="1"/>
  <c r="H84" i="1" s="1"/>
  <c r="D24" i="586"/>
  <c r="D11" i="479"/>
  <c r="D16" i="5"/>
  <c r="F16" i="5" s="1"/>
  <c r="D11" i="577"/>
  <c r="D15" i="545"/>
  <c r="F15" i="545" s="1"/>
  <c r="D14" i="636"/>
  <c r="F14" i="636" s="1"/>
  <c r="D29" i="636"/>
  <c r="D24" i="592"/>
  <c r="F33" i="667"/>
  <c r="E33" i="667" s="1"/>
  <c r="F26" i="501"/>
  <c r="F30" i="501" s="1"/>
  <c r="F6" i="676"/>
  <c r="F11" i="676" s="1"/>
  <c r="J46" i="1" s="1"/>
  <c r="G46" i="1" s="1"/>
  <c r="D15" i="676"/>
  <c r="F15" i="676" s="1"/>
  <c r="D14" i="676"/>
  <c r="F14" i="676" s="1"/>
  <c r="J105" i="1"/>
  <c r="G105" i="1" s="1"/>
  <c r="D28" i="553"/>
  <c r="D16" i="636"/>
  <c r="F16" i="636" s="1"/>
  <c r="F6" i="681"/>
  <c r="D15" i="681"/>
  <c r="F15" i="681" s="1"/>
  <c r="D16" i="681"/>
  <c r="F16" i="681" s="1"/>
  <c r="F6" i="682"/>
  <c r="D15" i="682"/>
  <c r="F15" i="682" s="1"/>
  <c r="F28" i="594"/>
  <c r="H37" i="594" s="1"/>
  <c r="K97" i="1"/>
  <c r="H97" i="1" s="1"/>
  <c r="F28" i="559"/>
  <c r="H37" i="559" s="1"/>
  <c r="K11" i="1"/>
  <c r="H11" i="1" s="1"/>
  <c r="F6" i="668"/>
  <c r="D14" i="668"/>
  <c r="F6" i="669"/>
  <c r="D16" i="669"/>
  <c r="F11" i="669"/>
  <c r="J29" i="1" s="1"/>
  <c r="G29" i="1" s="1"/>
  <c r="D6" i="93"/>
  <c r="D11" i="93" s="1"/>
  <c r="F27" i="586"/>
  <c r="E27" i="586" s="1"/>
  <c r="J87" i="1"/>
  <c r="G87" i="1" s="1"/>
  <c r="F14" i="5"/>
  <c r="D15" i="5"/>
  <c r="F15" i="5" s="1"/>
  <c r="F28" i="629"/>
  <c r="H37" i="629" s="1"/>
  <c r="K94" i="1"/>
  <c r="H94" i="1" s="1"/>
  <c r="F28" i="631"/>
  <c r="H37" i="631" s="1"/>
  <c r="K91" i="1"/>
  <c r="H91" i="1" s="1"/>
  <c r="F28" i="680"/>
  <c r="E28" i="680" s="1"/>
  <c r="K76" i="1"/>
  <c r="H76" i="1" s="1"/>
  <c r="F27" i="636"/>
  <c r="F35" i="636" s="1"/>
  <c r="J48" i="1"/>
  <c r="G48" i="1" s="1"/>
  <c r="F27" i="679"/>
  <c r="G37" i="679" s="1"/>
  <c r="J75" i="1"/>
  <c r="G75" i="1" s="1"/>
  <c r="F27" i="680"/>
  <c r="G37" i="680" s="1"/>
  <c r="J76" i="1"/>
  <c r="G76" i="1" s="1"/>
  <c r="D28" i="478"/>
  <c r="D14" i="478"/>
  <c r="F14" i="478" s="1"/>
  <c r="F24" i="478" s="1"/>
  <c r="D24" i="633"/>
  <c r="D14" i="633"/>
  <c r="D15" i="666"/>
  <c r="F15" i="666" s="1"/>
  <c r="D14" i="666"/>
  <c r="F14" i="666" s="1"/>
  <c r="D18" i="476"/>
  <c r="F18" i="476" s="1"/>
  <c r="D15" i="403"/>
  <c r="F15" i="403" s="1"/>
  <c r="D29" i="403"/>
  <c r="D14" i="28"/>
  <c r="F14" i="28" s="1"/>
  <c r="D29" i="5"/>
  <c r="F24" i="617"/>
  <c r="F24" i="619"/>
  <c r="D11" i="579"/>
  <c r="D29" i="585"/>
  <c r="D29" i="588"/>
  <c r="D14" i="589"/>
  <c r="F14" i="589" s="1"/>
  <c r="D8" i="410"/>
  <c r="F8" i="410" s="1"/>
  <c r="D17" i="50"/>
  <c r="F17" i="50" s="1"/>
  <c r="D24" i="5"/>
  <c r="D28" i="5"/>
  <c r="D27" i="575"/>
  <c r="D29" i="28"/>
  <c r="D28" i="575"/>
  <c r="D28" i="585"/>
  <c r="D24" i="93"/>
  <c r="D29" i="93"/>
  <c r="D7" i="586"/>
  <c r="D14" i="479"/>
  <c r="D15" i="479" s="1"/>
  <c r="F15" i="479" s="1"/>
  <c r="D14" i="481"/>
  <c r="F14" i="481" s="1"/>
  <c r="F24" i="481" s="1"/>
  <c r="K103" i="1" s="1"/>
  <c r="H103" i="1" s="1"/>
  <c r="F6" i="594"/>
  <c r="F11" i="594" s="1"/>
  <c r="J97" i="1" s="1"/>
  <c r="G97" i="1" s="1"/>
  <c r="D29" i="592"/>
  <c r="D28" i="592"/>
  <c r="D24" i="594"/>
  <c r="E24" i="594" s="1"/>
  <c r="D27" i="545"/>
  <c r="E24" i="617"/>
  <c r="D24" i="50"/>
  <c r="F24" i="615"/>
  <c r="F11" i="479"/>
  <c r="J100" i="1" s="1"/>
  <c r="G100" i="1" s="1"/>
  <c r="F24" i="562"/>
  <c r="F24" i="616"/>
  <c r="F6" i="578"/>
  <c r="F11" i="578" s="1"/>
  <c r="J77" i="1" s="1"/>
  <c r="G77" i="1" s="1"/>
  <c r="D29" i="598"/>
  <c r="F6" i="616"/>
  <c r="F11" i="616" s="1"/>
  <c r="J10" i="1" s="1"/>
  <c r="G10" i="1" s="1"/>
  <c r="F14" i="633"/>
  <c r="F24" i="633" s="1"/>
  <c r="E24" i="633" s="1"/>
  <c r="D28" i="586"/>
  <c r="D11" i="410"/>
  <c r="D11" i="592"/>
  <c r="D29" i="594"/>
  <c r="F6" i="592"/>
  <c r="F11" i="592" s="1"/>
  <c r="F6" i="559"/>
  <c r="F11" i="559" s="1"/>
  <c r="J6" i="559" s="1"/>
  <c r="D24" i="541"/>
  <c r="D29" i="586"/>
  <c r="D11" i="559"/>
  <c r="D7" i="28"/>
  <c r="F7" i="28" s="1"/>
  <c r="D11" i="545"/>
  <c r="D27" i="410"/>
  <c r="D28" i="403"/>
  <c r="D11" i="594"/>
  <c r="F6" i="553"/>
  <c r="F11" i="553" s="1"/>
  <c r="J68" i="1" s="1"/>
  <c r="G68" i="1" s="1"/>
  <c r="F6" i="410"/>
  <c r="D27" i="403"/>
  <c r="D27" i="617"/>
  <c r="D24" i="553"/>
  <c r="D14" i="553"/>
  <c r="F14" i="553" s="1"/>
  <c r="F6" i="617"/>
  <c r="F11" i="617" s="1"/>
  <c r="F27" i="617" s="1"/>
  <c r="G37" i="617" s="1"/>
  <c r="D11" i="5"/>
  <c r="D16" i="50"/>
  <c r="F16" i="50" s="1"/>
  <c r="D14" i="31"/>
  <c r="F14" i="31" s="1"/>
  <c r="D27" i="31"/>
  <c r="D15" i="31"/>
  <c r="F15" i="31" s="1"/>
  <c r="D29" i="479"/>
  <c r="D24" i="479"/>
  <c r="D27" i="481"/>
  <c r="F6" i="481"/>
  <c r="D28" i="479"/>
  <c r="D11" i="481"/>
  <c r="D7" i="635"/>
  <c r="D29" i="635"/>
  <c r="D24" i="635"/>
  <c r="F22" i="635"/>
  <c r="F24" i="586"/>
  <c r="F24" i="598"/>
  <c r="D17" i="476"/>
  <c r="F17" i="476" s="1"/>
  <c r="D7" i="74"/>
  <c r="F7" i="74" s="1"/>
  <c r="E11" i="592"/>
  <c r="F11" i="481"/>
  <c r="D11" i="501"/>
  <c r="D17" i="306"/>
  <c r="F17" i="306" s="1"/>
  <c r="F24" i="588"/>
  <c r="F24" i="592"/>
  <c r="F24" i="593"/>
  <c r="F24" i="630"/>
  <c r="E11" i="578"/>
  <c r="D24" i="74"/>
  <c r="D17" i="410"/>
  <c r="F17" i="410" s="1"/>
  <c r="D7" i="410"/>
  <c r="D14" i="410"/>
  <c r="F14" i="410" s="1"/>
  <c r="D29" i="410"/>
  <c r="D27" i="559"/>
  <c r="D27" i="541"/>
  <c r="D24" i="545"/>
  <c r="D11" i="50"/>
  <c r="D15" i="50"/>
  <c r="F15" i="50" s="1"/>
  <c r="F24" i="50" s="1"/>
  <c r="K41" i="1" s="1"/>
  <c r="D7" i="50"/>
  <c r="F7" i="50" s="1"/>
  <c r="F6" i="50"/>
  <c r="D17" i="5"/>
  <c r="F17" i="5" s="1"/>
  <c r="F6" i="28"/>
  <c r="D15" i="28"/>
  <c r="F15" i="28" s="1"/>
  <c r="F6" i="545"/>
  <c r="F11" i="545" s="1"/>
  <c r="J45" i="1" s="1"/>
  <c r="G45" i="1" s="1"/>
  <c r="D28" i="50"/>
  <c r="D28" i="28"/>
  <c r="D28" i="545"/>
  <c r="D11" i="31"/>
  <c r="D14" i="403"/>
  <c r="F14" i="403" s="1"/>
  <c r="D17" i="28"/>
  <c r="F17" i="28" s="1"/>
  <c r="D29" i="50"/>
  <c r="D14" i="545"/>
  <c r="F14" i="545" s="1"/>
  <c r="F24" i="545" s="1"/>
  <c r="D11" i="553"/>
  <c r="D27" i="28"/>
  <c r="D27" i="553"/>
  <c r="D24" i="403"/>
  <c r="D29" i="553"/>
  <c r="D28" i="541"/>
  <c r="D24" i="28"/>
  <c r="F6" i="478"/>
  <c r="F11" i="478" s="1"/>
  <c r="F15" i="553"/>
  <c r="D31" i="501"/>
  <c r="D29" i="489"/>
  <c r="D16" i="635"/>
  <c r="F16" i="635" s="1"/>
  <c r="F12" i="667"/>
  <c r="E36" i="667" s="1"/>
  <c r="F36" i="667" s="1"/>
  <c r="E11" i="679"/>
  <c r="D21" i="635"/>
  <c r="F21" i="635" s="1"/>
  <c r="E28" i="631"/>
  <c r="F35" i="617"/>
  <c r="E11" i="636"/>
  <c r="D15" i="476"/>
  <c r="F15" i="476" s="1"/>
  <c r="D15" i="74"/>
  <c r="F15" i="74" s="1"/>
  <c r="D29" i="74"/>
  <c r="F6" i="74"/>
  <c r="D28" i="577"/>
  <c r="D15" i="604"/>
  <c r="F15" i="604" s="1"/>
  <c r="D28" i="666"/>
  <c r="D29" i="579"/>
  <c r="D24" i="579"/>
  <c r="E24" i="579" s="1"/>
  <c r="D27" i="579"/>
  <c r="D27" i="585"/>
  <c r="D11" i="589"/>
  <c r="D14" i="489"/>
  <c r="F14" i="489" s="1"/>
  <c r="D14" i="480"/>
  <c r="F14" i="480" s="1"/>
  <c r="F24" i="480" s="1"/>
  <c r="K101" i="1" s="1"/>
  <c r="H101" i="1" s="1"/>
  <c r="D29" i="31"/>
  <c r="D24" i="31"/>
  <c r="D24" i="577"/>
  <c r="D24" i="499"/>
  <c r="D24" i="489"/>
  <c r="D28" i="499"/>
  <c r="F6" i="499"/>
  <c r="F11" i="499" s="1"/>
  <c r="D24" i="616"/>
  <c r="E24" i="616" s="1"/>
  <c r="D11" i="617"/>
  <c r="D14" i="585"/>
  <c r="D16" i="585" s="1"/>
  <c r="D11" i="604"/>
  <c r="D27" i="616"/>
  <c r="D27" i="577"/>
  <c r="F6" i="575"/>
  <c r="F11" i="575" s="1"/>
  <c r="D11" i="616"/>
  <c r="E11" i="616" s="1"/>
  <c r="D29" i="682"/>
  <c r="D14" i="682"/>
  <c r="F14" i="682" s="1"/>
  <c r="F24" i="682" s="1"/>
  <c r="K83" i="1" s="1"/>
  <c r="H83" i="1" s="1"/>
  <c r="E66" i="596"/>
  <c r="F66" i="596" s="1"/>
  <c r="E15" i="596"/>
  <c r="E24" i="586"/>
  <c r="E28" i="594"/>
  <c r="J6" i="594"/>
  <c r="K9" i="594" s="1"/>
  <c r="F24" i="403"/>
  <c r="E24" i="562"/>
  <c r="D11" i="585"/>
  <c r="F11" i="604"/>
  <c r="D27" i="636"/>
  <c r="F11" i="682"/>
  <c r="E24" i="592"/>
  <c r="F11" i="577"/>
  <c r="F11" i="579"/>
  <c r="F11" i="585"/>
  <c r="F11" i="631"/>
  <c r="F24" i="679"/>
  <c r="F11" i="681"/>
  <c r="G37" i="636"/>
  <c r="F27" i="578"/>
  <c r="D17" i="635"/>
  <c r="F17" i="635" s="1"/>
  <c r="D19" i="635"/>
  <c r="F19" i="635" s="1"/>
  <c r="D21" i="476"/>
  <c r="F21" i="476" s="1"/>
  <c r="D15" i="589"/>
  <c r="F15" i="589" s="1"/>
  <c r="D14" i="74"/>
  <c r="F14" i="74" s="1"/>
  <c r="D11" i="74"/>
  <c r="D28" i="74"/>
  <c r="E11" i="559"/>
  <c r="F28" i="579"/>
  <c r="D28" i="480"/>
  <c r="D24" i="480"/>
  <c r="F6" i="480"/>
  <c r="F11" i="480" s="1"/>
  <c r="J101" i="1" s="1"/>
  <c r="G101" i="1" s="1"/>
  <c r="D11" i="480"/>
  <c r="D29" i="480"/>
  <c r="D27" i="478"/>
  <c r="D11" i="478"/>
  <c r="D24" i="478"/>
  <c r="D29" i="478"/>
  <c r="D14" i="499"/>
  <c r="F14" i="499" s="1"/>
  <c r="F24" i="499" s="1"/>
  <c r="K69" i="1" s="1"/>
  <c r="H69" i="1" s="1"/>
  <c r="D29" i="499"/>
  <c r="D27" i="499"/>
  <c r="D28" i="489"/>
  <c r="F6" i="489"/>
  <c r="F11" i="489" s="1"/>
  <c r="J66" i="1" s="1"/>
  <c r="G66" i="1" s="1"/>
  <c r="F15" i="489"/>
  <c r="D11" i="489"/>
  <c r="D27" i="489"/>
  <c r="D28" i="484"/>
  <c r="D29" i="30"/>
  <c r="F6" i="30"/>
  <c r="F11" i="30" s="1"/>
  <c r="D11" i="476"/>
  <c r="D8" i="476"/>
  <c r="F8" i="476" s="1"/>
  <c r="D14" i="306"/>
  <c r="F14" i="306" s="1"/>
  <c r="D27" i="306"/>
  <c r="D28" i="306"/>
  <c r="D24" i="578"/>
  <c r="D28" i="578"/>
  <c r="F6" i="581"/>
  <c r="F11" i="581" s="1"/>
  <c r="D14" i="581"/>
  <c r="F14" i="581" s="1"/>
  <c r="F24" i="581" s="1"/>
  <c r="D28" i="581"/>
  <c r="D14" i="584"/>
  <c r="D29" i="584"/>
  <c r="D28" i="587"/>
  <c r="D29" i="587"/>
  <c r="D28" i="589"/>
  <c r="F6" i="589"/>
  <c r="F11" i="589" s="1"/>
  <c r="J92" i="1" s="1"/>
  <c r="G92" i="1" s="1"/>
  <c r="F6" i="590"/>
  <c r="F11" i="590" s="1"/>
  <c r="D29" i="590"/>
  <c r="F6" i="593"/>
  <c r="F11" i="593" s="1"/>
  <c r="D11" i="593"/>
  <c r="D11" i="619"/>
  <c r="D28" i="619"/>
  <c r="D15" i="625"/>
  <c r="F15" i="625" s="1"/>
  <c r="D14" i="625"/>
  <c r="F14" i="625" s="1"/>
  <c r="D16" i="625"/>
  <c r="F16" i="625" s="1"/>
  <c r="F6" i="625"/>
  <c r="F11" i="625" s="1"/>
  <c r="D11" i="625"/>
  <c r="D11" i="626"/>
  <c r="D24" i="626"/>
  <c r="D27" i="629"/>
  <c r="D24" i="629"/>
  <c r="E24" i="629" s="1"/>
  <c r="D27" i="630"/>
  <c r="D24" i="630"/>
  <c r="E24" i="630" s="1"/>
  <c r="E11" i="680"/>
  <c r="K7" i="594"/>
  <c r="E24" i="578"/>
  <c r="F28" i="578"/>
  <c r="F35" i="679"/>
  <c r="H37" i="579"/>
  <c r="K8" i="594"/>
  <c r="E11" i="481"/>
  <c r="J6" i="680"/>
  <c r="D19" i="410"/>
  <c r="F19" i="410" s="1"/>
  <c r="D16" i="410"/>
  <c r="F16" i="410" s="1"/>
  <c r="F7" i="410"/>
  <c r="D21" i="410"/>
  <c r="F21" i="410" s="1"/>
  <c r="D16" i="476"/>
  <c r="F16" i="476" s="1"/>
  <c r="F7" i="476"/>
  <c r="D19" i="476"/>
  <c r="F19" i="476" s="1"/>
  <c r="D20" i="476"/>
  <c r="F20" i="476" s="1"/>
  <c r="E28" i="629"/>
  <c r="D27" i="578"/>
  <c r="D27" i="581"/>
  <c r="D24" i="593"/>
  <c r="E24" i="593" s="1"/>
  <c r="D29" i="593"/>
  <c r="D27" i="589"/>
  <c r="D24" i="589"/>
  <c r="D11" i="588"/>
  <c r="D11" i="587"/>
  <c r="D27" i="587"/>
  <c r="D27" i="584"/>
  <c r="D17" i="584"/>
  <c r="F17" i="584" s="1"/>
  <c r="D27" i="590"/>
  <c r="D28" i="593"/>
  <c r="F6" i="306"/>
  <c r="D11" i="30"/>
  <c r="D8" i="306"/>
  <c r="F8" i="306" s="1"/>
  <c r="D24" i="306"/>
  <c r="D29" i="619"/>
  <c r="F16" i="669"/>
  <c r="D18" i="669"/>
  <c r="F18" i="669" s="1"/>
  <c r="D19" i="668"/>
  <c r="F19" i="668" s="1"/>
  <c r="F14" i="668"/>
  <c r="D6" i="323"/>
  <c r="D6" i="300"/>
  <c r="D29" i="484"/>
  <c r="D24" i="484"/>
  <c r="D27" i="484"/>
  <c r="D15" i="30"/>
  <c r="F15" i="30" s="1"/>
  <c r="D27" i="30"/>
  <c r="D14" i="30"/>
  <c r="F14" i="30" s="1"/>
  <c r="F24" i="30" s="1"/>
  <c r="D28" i="30"/>
  <c r="D27" i="476"/>
  <c r="D29" i="476"/>
  <c r="F6" i="476"/>
  <c r="D24" i="476"/>
  <c r="D28" i="476"/>
  <c r="D7" i="306"/>
  <c r="F7" i="306" s="1"/>
  <c r="F11" i="306" s="1"/>
  <c r="J16" i="1" s="1"/>
  <c r="D18" i="306"/>
  <c r="F18" i="306" s="1"/>
  <c r="D22" i="306"/>
  <c r="F22" i="306" s="1"/>
  <c r="D19" i="306"/>
  <c r="F19" i="306" s="1"/>
  <c r="D21" i="306"/>
  <c r="F21" i="306" s="1"/>
  <c r="D11" i="306"/>
  <c r="D15" i="306"/>
  <c r="F15" i="306" s="1"/>
  <c r="D16" i="306"/>
  <c r="F16" i="306" s="1"/>
  <c r="D29" i="306"/>
  <c r="F6" i="562"/>
  <c r="F11" i="562" s="1"/>
  <c r="D27" i="562"/>
  <c r="D11" i="562"/>
  <c r="D14" i="576"/>
  <c r="F14" i="576" s="1"/>
  <c r="F24" i="576" s="1"/>
  <c r="K74" i="1" s="1"/>
  <c r="H74" i="1" s="1"/>
  <c r="D27" i="576"/>
  <c r="D24" i="576"/>
  <c r="D28" i="576"/>
  <c r="D11" i="581"/>
  <c r="D24" i="581"/>
  <c r="D29" i="581"/>
  <c r="D16" i="584"/>
  <c r="F16" i="584" s="1"/>
  <c r="D24" i="584"/>
  <c r="D28" i="584"/>
  <c r="F6" i="587"/>
  <c r="F11" i="587" s="1"/>
  <c r="J88" i="1" s="1"/>
  <c r="G88" i="1" s="1"/>
  <c r="D14" i="587"/>
  <c r="F14" i="587" s="1"/>
  <c r="F24" i="587" s="1"/>
  <c r="K88" i="1" s="1"/>
  <c r="H88" i="1" s="1"/>
  <c r="D24" i="587"/>
  <c r="D24" i="588"/>
  <c r="E24" i="588" s="1"/>
  <c r="F6" i="588"/>
  <c r="F11" i="588" s="1"/>
  <c r="D28" i="588"/>
  <c r="D24" i="590"/>
  <c r="D28" i="590"/>
  <c r="D14" i="590"/>
  <c r="D11" i="590"/>
  <c r="D11" i="598"/>
  <c r="D24" i="598"/>
  <c r="E24" i="598" s="1"/>
  <c r="D27" i="598"/>
  <c r="F6" i="598"/>
  <c r="F11" i="598" s="1"/>
  <c r="J86" i="1" s="1"/>
  <c r="G86" i="1" s="1"/>
  <c r="D24" i="604"/>
  <c r="D29" i="604"/>
  <c r="D27" i="604"/>
  <c r="D14" i="604"/>
  <c r="F14" i="604" s="1"/>
  <c r="F24" i="604" s="1"/>
  <c r="K32" i="1" s="1"/>
  <c r="H32" i="1" s="1"/>
  <c r="D15" i="29"/>
  <c r="F15" i="29" s="1"/>
  <c r="D29" i="29"/>
  <c r="D14" i="29"/>
  <c r="F14" i="29" s="1"/>
  <c r="F6" i="29"/>
  <c r="D7" i="29"/>
  <c r="F7" i="29" s="1"/>
  <c r="D28" i="29"/>
  <c r="D24" i="29"/>
  <c r="D27" i="29"/>
  <c r="D16" i="29"/>
  <c r="F16" i="29" s="1"/>
  <c r="D29" i="615"/>
  <c r="D24" i="615"/>
  <c r="E24" i="615" s="1"/>
  <c r="F6" i="615"/>
  <c r="F11" i="615" s="1"/>
  <c r="J13" i="1" s="1"/>
  <c r="G13" i="1" s="1"/>
  <c r="D27" i="615"/>
  <c r="D27" i="619"/>
  <c r="D24" i="619"/>
  <c r="E24" i="619" s="1"/>
  <c r="F6" i="619"/>
  <c r="F11" i="619" s="1"/>
  <c r="J85" i="1" s="1"/>
  <c r="G85" i="1" s="1"/>
  <c r="D29" i="625"/>
  <c r="D24" i="625"/>
  <c r="F6" i="626"/>
  <c r="F11" i="626" s="1"/>
  <c r="J60" i="1" s="1"/>
  <c r="D14" i="626"/>
  <c r="F14" i="626" s="1"/>
  <c r="F24" i="626" s="1"/>
  <c r="K60" i="1" s="1"/>
  <c r="D29" i="629"/>
  <c r="D11" i="629"/>
  <c r="F6" i="629"/>
  <c r="F11" i="629" s="1"/>
  <c r="J94" i="1" s="1"/>
  <c r="G94" i="1" s="1"/>
  <c r="F6" i="630"/>
  <c r="F11" i="630" s="1"/>
  <c r="J90" i="1" s="1"/>
  <c r="G90" i="1" s="1"/>
  <c r="D11" i="630"/>
  <c r="D29" i="630"/>
  <c r="D28" i="633"/>
  <c r="F6" i="633"/>
  <c r="F11" i="633" s="1"/>
  <c r="J102" i="1" s="1"/>
  <c r="G102" i="1" s="1"/>
  <c r="D11" i="633"/>
  <c r="D29" i="633"/>
  <c r="D29" i="666"/>
  <c r="F6" i="666"/>
  <c r="F11" i="666" s="1"/>
  <c r="D24" i="666"/>
  <c r="D11" i="666"/>
  <c r="F24" i="28"/>
  <c r="F7" i="668"/>
  <c r="D8" i="668"/>
  <c r="F8" i="668" s="1"/>
  <c r="F6" i="31"/>
  <c r="D7" i="31"/>
  <c r="F7" i="31" s="1"/>
  <c r="D28" i="481"/>
  <c r="D29" i="481"/>
  <c r="D29" i="501"/>
  <c r="D26" i="501"/>
  <c r="D29" i="541"/>
  <c r="F15" i="541"/>
  <c r="F24" i="541" s="1"/>
  <c r="K71" i="1" s="1"/>
  <c r="H71" i="1" s="1"/>
  <c r="D11" i="541"/>
  <c r="F6" i="541"/>
  <c r="F11" i="541" s="1"/>
  <c r="J71" i="1" s="1"/>
  <c r="G71" i="1" s="1"/>
  <c r="H37" i="578"/>
  <c r="F24" i="489"/>
  <c r="K66" i="1" s="1"/>
  <c r="H66" i="1" s="1"/>
  <c r="F6" i="501"/>
  <c r="F11" i="501" s="1"/>
  <c r="J72" i="1" s="1"/>
  <c r="G72" i="1" s="1"/>
  <c r="D27" i="5"/>
  <c r="F6" i="5"/>
  <c r="F11" i="5" s="1"/>
  <c r="D24" i="585"/>
  <c r="F27" i="616"/>
  <c r="E27" i="616" s="1"/>
  <c r="E24" i="680"/>
  <c r="F27" i="479"/>
  <c r="F35" i="479" s="1"/>
  <c r="F11" i="28"/>
  <c r="D27" i="50"/>
  <c r="D14" i="575"/>
  <c r="F14" i="575" s="1"/>
  <c r="F24" i="575" s="1"/>
  <c r="K73" i="1" s="1"/>
  <c r="H73" i="1" s="1"/>
  <c r="D14" i="577"/>
  <c r="F14" i="577" s="1"/>
  <c r="F24" i="577" s="1"/>
  <c r="K78" i="1" s="1"/>
  <c r="H78" i="1" s="1"/>
  <c r="D28" i="31"/>
  <c r="D24" i="559"/>
  <c r="E24" i="559" s="1"/>
  <c r="D29" i="575"/>
  <c r="D28" i="681"/>
  <c r="D27" i="681"/>
  <c r="D24" i="681"/>
  <c r="F24" i="589"/>
  <c r="F27" i="594"/>
  <c r="E11" i="489"/>
  <c r="F27" i="489"/>
  <c r="F24" i="31"/>
  <c r="F6" i="576"/>
  <c r="F11" i="576" s="1"/>
  <c r="J74" i="1" s="1"/>
  <c r="G74" i="1" s="1"/>
  <c r="F6" i="403"/>
  <c r="F11" i="403" s="1"/>
  <c r="D14" i="681"/>
  <c r="F14" i="681" s="1"/>
  <c r="E11" i="615"/>
  <c r="E24" i="480"/>
  <c r="F28" i="480"/>
  <c r="E24" i="481"/>
  <c r="E11" i="553"/>
  <c r="G37" i="586"/>
  <c r="F27" i="30"/>
  <c r="D29" i="576"/>
  <c r="F6" i="584"/>
  <c r="F11" i="584" s="1"/>
  <c r="J80" i="1" s="1"/>
  <c r="G80" i="1" s="1"/>
  <c r="D27" i="666"/>
  <c r="D29" i="681"/>
  <c r="D11" i="681"/>
  <c r="E11" i="681" s="1"/>
  <c r="D24" i="682"/>
  <c r="D11" i="682"/>
  <c r="E11" i="682" s="1"/>
  <c r="F24" i="676" l="1"/>
  <c r="K46" i="1" s="1"/>
  <c r="H46" i="1" s="1"/>
  <c r="E63" i="596"/>
  <c r="J6" i="579"/>
  <c r="K10" i="579" s="1"/>
  <c r="K7" i="559"/>
  <c r="K10" i="559"/>
  <c r="F35" i="586"/>
  <c r="E11" i="545"/>
  <c r="E11" i="594"/>
  <c r="E11" i="479"/>
  <c r="F29" i="680"/>
  <c r="I76" i="1" s="1"/>
  <c r="F76" i="1" s="1"/>
  <c r="E11" i="669"/>
  <c r="F11" i="410"/>
  <c r="G40" i="1" s="1"/>
  <c r="H37" i="680"/>
  <c r="K6" i="594"/>
  <c r="K10" i="594"/>
  <c r="E27" i="680"/>
  <c r="E28" i="579"/>
  <c r="F11" i="74"/>
  <c r="J43" i="1" s="1"/>
  <c r="G43" i="1" s="1"/>
  <c r="F24" i="553"/>
  <c r="K68" i="1" s="1"/>
  <c r="H68" i="1" s="1"/>
  <c r="E26" i="501"/>
  <c r="K72" i="1"/>
  <c r="H72" i="1" s="1"/>
  <c r="E67" i="596"/>
  <c r="F67" i="596" s="1"/>
  <c r="F68" i="596" s="1"/>
  <c r="I105" i="1" s="1"/>
  <c r="F105" i="1" s="1"/>
  <c r="F14" i="479"/>
  <c r="F24" i="479" s="1"/>
  <c r="K100" i="1" s="1"/>
  <c r="H100" i="1" s="1"/>
  <c r="F24" i="636"/>
  <c r="K48" i="1" s="1"/>
  <c r="H48" i="1" s="1"/>
  <c r="F27" i="669"/>
  <c r="E27" i="617"/>
  <c r="F24" i="666"/>
  <c r="K27" i="1" s="1"/>
  <c r="H27" i="1" s="1"/>
  <c r="H39" i="501"/>
  <c r="E30" i="501"/>
  <c r="E12" i="667"/>
  <c r="K45" i="1"/>
  <c r="H45" i="1" s="1"/>
  <c r="E24" i="545"/>
  <c r="H41" i="1"/>
  <c r="J31" i="1"/>
  <c r="G31" i="1" s="1"/>
  <c r="K25" i="1"/>
  <c r="H25" i="1" s="1"/>
  <c r="J23" i="1"/>
  <c r="G23" i="1" s="1"/>
  <c r="J19" i="1"/>
  <c r="G19" i="1" s="1"/>
  <c r="K23" i="1"/>
  <c r="H23" i="1" s="1"/>
  <c r="J27" i="1"/>
  <c r="G27" i="1" s="1"/>
  <c r="K26" i="1"/>
  <c r="H26" i="1" s="1"/>
  <c r="J26" i="1"/>
  <c r="G26" i="1" s="1"/>
  <c r="E11" i="604"/>
  <c r="J32" i="1"/>
  <c r="G32" i="1" s="1"/>
  <c r="K31" i="1"/>
  <c r="H31" i="1" s="1"/>
  <c r="G35" i="1"/>
  <c r="G36" i="1"/>
  <c r="J34" i="1"/>
  <c r="F27" i="615"/>
  <c r="F11" i="50"/>
  <c r="J41" i="1" s="1"/>
  <c r="J106" i="1"/>
  <c r="G106" i="1" s="1"/>
  <c r="F16" i="585"/>
  <c r="D15" i="585"/>
  <c r="F15" i="585" s="1"/>
  <c r="F28" i="630"/>
  <c r="K90" i="1"/>
  <c r="H90" i="1" s="1"/>
  <c r="F28" i="588"/>
  <c r="H37" i="588" s="1"/>
  <c r="K89" i="1"/>
  <c r="H89" i="1" s="1"/>
  <c r="E28" i="588"/>
  <c r="F28" i="598"/>
  <c r="K86" i="1"/>
  <c r="H86" i="1" s="1"/>
  <c r="F28" i="593"/>
  <c r="K96" i="1"/>
  <c r="H96" i="1" s="1"/>
  <c r="E28" i="593"/>
  <c r="F28" i="592"/>
  <c r="K95" i="1"/>
  <c r="H95" i="1" s="1"/>
  <c r="F28" i="586"/>
  <c r="K87" i="1"/>
  <c r="H87" i="1" s="1"/>
  <c r="F28" i="619"/>
  <c r="H37" i="619" s="1"/>
  <c r="K85" i="1"/>
  <c r="H85" i="1" s="1"/>
  <c r="E28" i="619"/>
  <c r="F28" i="616"/>
  <c r="K10" i="1"/>
  <c r="H10" i="1" s="1"/>
  <c r="F28" i="615"/>
  <c r="H37" i="615" s="1"/>
  <c r="K13" i="1"/>
  <c r="H13" i="1" s="1"/>
  <c r="F28" i="617"/>
  <c r="H37" i="617" s="1"/>
  <c r="K12" i="1"/>
  <c r="H12" i="1" s="1"/>
  <c r="F28" i="562"/>
  <c r="H37" i="562" s="1"/>
  <c r="K9" i="1"/>
  <c r="H9" i="1" s="1"/>
  <c r="H62" i="1"/>
  <c r="G62" i="1"/>
  <c r="F7" i="635"/>
  <c r="F11" i="635" s="1"/>
  <c r="F27" i="635" s="1"/>
  <c r="D18" i="635"/>
  <c r="F18" i="635" s="1"/>
  <c r="D14" i="635"/>
  <c r="F14" i="635" s="1"/>
  <c r="G53" i="1"/>
  <c r="F24" i="74"/>
  <c r="K43" i="1" s="1"/>
  <c r="H43" i="1" s="1"/>
  <c r="E11" i="585"/>
  <c r="J99" i="1"/>
  <c r="G99" i="1" s="1"/>
  <c r="F27" i="478"/>
  <c r="F35" i="478" s="1"/>
  <c r="E11" i="562"/>
  <c r="F27" i="553"/>
  <c r="E27" i="553" s="1"/>
  <c r="F27" i="545"/>
  <c r="F28" i="481"/>
  <c r="H37" i="481" s="1"/>
  <c r="J6" i="615"/>
  <c r="F28" i="545"/>
  <c r="E28" i="545" s="1"/>
  <c r="E11" i="478"/>
  <c r="F35" i="680"/>
  <c r="K9" i="559"/>
  <c r="K6" i="559"/>
  <c r="E11" i="581"/>
  <c r="E27" i="679"/>
  <c r="E24" i="478"/>
  <c r="E27" i="636"/>
  <c r="J6" i="617"/>
  <c r="K10" i="617" s="1"/>
  <c r="E11" i="617"/>
  <c r="D27" i="93"/>
  <c r="D15" i="93"/>
  <c r="F15" i="93" s="1"/>
  <c r="D14" i="93"/>
  <c r="F14" i="93" s="1"/>
  <c r="D28" i="93"/>
  <c r="D16" i="93"/>
  <c r="F16" i="93" s="1"/>
  <c r="D7" i="93"/>
  <c r="F7" i="93" s="1"/>
  <c r="F6" i="93"/>
  <c r="D19" i="590"/>
  <c r="F19" i="590" s="1"/>
  <c r="D17" i="590"/>
  <c r="F17" i="590" s="1"/>
  <c r="J9" i="1"/>
  <c r="F24" i="5"/>
  <c r="K19" i="1" s="1"/>
  <c r="F28" i="589"/>
  <c r="E28" i="589" s="1"/>
  <c r="K92" i="1"/>
  <c r="H92" i="1" s="1"/>
  <c r="F28" i="666"/>
  <c r="J6" i="666" s="1"/>
  <c r="F28" i="581"/>
  <c r="J6" i="581" s="1"/>
  <c r="K79" i="1"/>
  <c r="H79" i="1" s="1"/>
  <c r="F28" i="679"/>
  <c r="J6" i="679" s="1"/>
  <c r="K75" i="1"/>
  <c r="H75" i="1" s="1"/>
  <c r="F28" i="676"/>
  <c r="E28" i="676" s="1"/>
  <c r="F28" i="633"/>
  <c r="H37" i="633" s="1"/>
  <c r="K102" i="1"/>
  <c r="H102" i="1" s="1"/>
  <c r="F28" i="478"/>
  <c r="E28" i="478" s="1"/>
  <c r="K99" i="1"/>
  <c r="H99" i="1" s="1"/>
  <c r="J73" i="1"/>
  <c r="G73" i="1" s="1"/>
  <c r="E11" i="588"/>
  <c r="J89" i="1"/>
  <c r="G89" i="1" s="1"/>
  <c r="F27" i="484"/>
  <c r="E27" i="484" s="1"/>
  <c r="J39" i="1"/>
  <c r="F27" i="625"/>
  <c r="F35" i="625" s="1"/>
  <c r="G49" i="1"/>
  <c r="F27" i="593"/>
  <c r="J96" i="1"/>
  <c r="G96" i="1" s="1"/>
  <c r="F27" i="590"/>
  <c r="E27" i="590" s="1"/>
  <c r="J93" i="1"/>
  <c r="G93" i="1" s="1"/>
  <c r="F27" i="581"/>
  <c r="G37" i="581" s="1"/>
  <c r="J79" i="1"/>
  <c r="G79" i="1" s="1"/>
  <c r="F27" i="681"/>
  <c r="E27" i="681" s="1"/>
  <c r="J82" i="1"/>
  <c r="G82" i="1" s="1"/>
  <c r="F27" i="631"/>
  <c r="G37" i="631" s="1"/>
  <c r="J91" i="1"/>
  <c r="G91" i="1" s="1"/>
  <c r="F27" i="585"/>
  <c r="J81" i="1"/>
  <c r="G81" i="1" s="1"/>
  <c r="F27" i="579"/>
  <c r="F35" i="579" s="1"/>
  <c r="J84" i="1"/>
  <c r="G84" i="1" s="1"/>
  <c r="F27" i="577"/>
  <c r="E27" i="577" s="1"/>
  <c r="J78" i="1"/>
  <c r="G78" i="1" s="1"/>
  <c r="E27" i="682"/>
  <c r="F27" i="682" s="1"/>
  <c r="F35" i="682" s="1"/>
  <c r="J83" i="1"/>
  <c r="G83" i="1" s="1"/>
  <c r="F27" i="604"/>
  <c r="F27" i="499"/>
  <c r="J69" i="1"/>
  <c r="G69" i="1" s="1"/>
  <c r="J12" i="1"/>
  <c r="G12" i="1" s="1"/>
  <c r="F27" i="481"/>
  <c r="J103" i="1"/>
  <c r="G103" i="1" s="1"/>
  <c r="F27" i="559"/>
  <c r="J11" i="1"/>
  <c r="G11" i="1" s="1"/>
  <c r="F27" i="592"/>
  <c r="J95" i="1"/>
  <c r="G95" i="1" s="1"/>
  <c r="E37" i="667"/>
  <c r="F37" i="667" s="1"/>
  <c r="K106" i="1" s="1"/>
  <c r="E27" i="479"/>
  <c r="E11" i="30"/>
  <c r="E27" i="578"/>
  <c r="D20" i="635"/>
  <c r="F20" i="635" s="1"/>
  <c r="D15" i="635"/>
  <c r="F15" i="635" s="1"/>
  <c r="F14" i="590"/>
  <c r="D16" i="590"/>
  <c r="F16" i="590" s="1"/>
  <c r="D15" i="590"/>
  <c r="F15" i="590" s="1"/>
  <c r="D15" i="410"/>
  <c r="F15" i="410" s="1"/>
  <c r="D18" i="410"/>
  <c r="F18" i="410" s="1"/>
  <c r="D20" i="410"/>
  <c r="F20" i="410" s="1"/>
  <c r="F28" i="553"/>
  <c r="E28" i="553" s="1"/>
  <c r="E11" i="499"/>
  <c r="E24" i="676"/>
  <c r="E11" i="575"/>
  <c r="F27" i="575"/>
  <c r="F14" i="585"/>
  <c r="E11" i="625"/>
  <c r="F24" i="625"/>
  <c r="E11" i="74"/>
  <c r="K8" i="559"/>
  <c r="G37" i="479"/>
  <c r="E24" i="589"/>
  <c r="F11" i="668"/>
  <c r="J28" i="1" s="1"/>
  <c r="F24" i="306"/>
  <c r="K16" i="1" s="1"/>
  <c r="F24" i="668"/>
  <c r="K28" i="1" s="1"/>
  <c r="F24" i="484"/>
  <c r="K39" i="1" s="1"/>
  <c r="F24" i="476"/>
  <c r="E24" i="476" s="1"/>
  <c r="E11" i="593"/>
  <c r="E11" i="590"/>
  <c r="E24" i="581"/>
  <c r="F27" i="676"/>
  <c r="E11" i="577"/>
  <c r="E11" i="631"/>
  <c r="J6" i="631"/>
  <c r="E11" i="676"/>
  <c r="E11" i="579"/>
  <c r="E24" i="679"/>
  <c r="G46" i="667"/>
  <c r="F44" i="667"/>
  <c r="K7" i="617"/>
  <c r="F28" i="636"/>
  <c r="F28" i="403"/>
  <c r="J6" i="403" s="1"/>
  <c r="E24" i="403"/>
  <c r="F74" i="596"/>
  <c r="G76" i="596"/>
  <c r="F11" i="31"/>
  <c r="J25" i="1" s="1"/>
  <c r="E11" i="630"/>
  <c r="F24" i="669"/>
  <c r="F27" i="589"/>
  <c r="E27" i="589" s="1"/>
  <c r="E11" i="589"/>
  <c r="F29" i="581"/>
  <c r="E24" i="499"/>
  <c r="F28" i="499"/>
  <c r="G37" i="578"/>
  <c r="F35" i="578"/>
  <c r="F14" i="584"/>
  <c r="D15" i="584"/>
  <c r="F15" i="584" s="1"/>
  <c r="E28" i="581"/>
  <c r="F27" i="480"/>
  <c r="F29" i="480" s="1"/>
  <c r="I101" i="1" s="1"/>
  <c r="F101" i="1" s="1"/>
  <c r="E11" i="480"/>
  <c r="F28" i="604"/>
  <c r="E24" i="604"/>
  <c r="E11" i="541"/>
  <c r="F27" i="541"/>
  <c r="E24" i="28"/>
  <c r="F28" i="28"/>
  <c r="F27" i="666"/>
  <c r="E27" i="666" s="1"/>
  <c r="E11" i="666"/>
  <c r="F27" i="629"/>
  <c r="E11" i="629"/>
  <c r="E27" i="626"/>
  <c r="F27" i="626" s="1"/>
  <c r="E11" i="626"/>
  <c r="J6" i="619"/>
  <c r="E11" i="619"/>
  <c r="F27" i="619"/>
  <c r="J6" i="598"/>
  <c r="F27" i="598"/>
  <c r="E24" i="587"/>
  <c r="F28" i="587"/>
  <c r="J6" i="562"/>
  <c r="F27" i="562"/>
  <c r="E24" i="30"/>
  <c r="F28" i="30"/>
  <c r="F29" i="30" s="1"/>
  <c r="D27" i="323"/>
  <c r="D15" i="323"/>
  <c r="F15" i="323" s="1"/>
  <c r="F6" i="323"/>
  <c r="D24" i="323"/>
  <c r="D29" i="323"/>
  <c r="D7" i="323"/>
  <c r="F7" i="323" s="1"/>
  <c r="D11" i="323"/>
  <c r="D14" i="323"/>
  <c r="F14" i="323" s="1"/>
  <c r="D28" i="323"/>
  <c r="J6" i="629"/>
  <c r="F11" i="476"/>
  <c r="E11" i="410"/>
  <c r="K8" i="579"/>
  <c r="K6" i="579"/>
  <c r="K7" i="579"/>
  <c r="F29" i="578"/>
  <c r="I77" i="1" s="1"/>
  <c r="F77" i="1" s="1"/>
  <c r="J6" i="578"/>
  <c r="E28" i="578"/>
  <c r="E24" i="666"/>
  <c r="F27" i="633"/>
  <c r="E11" i="633"/>
  <c r="J6" i="630"/>
  <c r="F27" i="630"/>
  <c r="E28" i="626"/>
  <c r="F28" i="626" s="1"/>
  <c r="H60" i="1" s="1"/>
  <c r="E24" i="626"/>
  <c r="F11" i="29"/>
  <c r="F24" i="29"/>
  <c r="E11" i="598"/>
  <c r="F27" i="588"/>
  <c r="J6" i="588"/>
  <c r="F27" i="587"/>
  <c r="E11" i="587"/>
  <c r="F28" i="576"/>
  <c r="J6" i="576" s="1"/>
  <c r="E24" i="576"/>
  <c r="D14" i="300"/>
  <c r="F14" i="300" s="1"/>
  <c r="D27" i="300"/>
  <c r="D17" i="300"/>
  <c r="F17" i="300" s="1"/>
  <c r="D24" i="300"/>
  <c r="D28" i="300"/>
  <c r="D11" i="300"/>
  <c r="F6" i="300"/>
  <c r="D7" i="300"/>
  <c r="F7" i="300" s="1"/>
  <c r="D29" i="300"/>
  <c r="D15" i="300"/>
  <c r="F15" i="300" s="1"/>
  <c r="D16" i="300"/>
  <c r="F16" i="300" s="1"/>
  <c r="F35" i="669"/>
  <c r="E27" i="669"/>
  <c r="G37" i="669"/>
  <c r="K10" i="680"/>
  <c r="K8" i="680"/>
  <c r="K9" i="680"/>
  <c r="K7" i="680"/>
  <c r="K6" i="680"/>
  <c r="J6" i="501"/>
  <c r="F29" i="501"/>
  <c r="E11" i="501"/>
  <c r="E11" i="5"/>
  <c r="F27" i="5"/>
  <c r="F31" i="680"/>
  <c r="F32" i="680" s="1"/>
  <c r="F33" i="680" s="1"/>
  <c r="F34" i="680" s="1"/>
  <c r="F36" i="680" s="1"/>
  <c r="F37" i="680" s="1"/>
  <c r="E29" i="680"/>
  <c r="F28" i="489"/>
  <c r="F29" i="489" s="1"/>
  <c r="I66" i="1" s="1"/>
  <c r="F66" i="1" s="1"/>
  <c r="E24" i="489"/>
  <c r="E24" i="575"/>
  <c r="F28" i="575"/>
  <c r="F35" i="616"/>
  <c r="G37" i="616"/>
  <c r="F29" i="616"/>
  <c r="I10" i="1" s="1"/>
  <c r="F10" i="1" s="1"/>
  <c r="E24" i="577"/>
  <c r="F28" i="577"/>
  <c r="E11" i="28"/>
  <c r="F27" i="28"/>
  <c r="E11" i="403"/>
  <c r="F27" i="403"/>
  <c r="E24" i="31"/>
  <c r="F28" i="31"/>
  <c r="E24" i="50"/>
  <c r="F28" i="50"/>
  <c r="H37" i="545"/>
  <c r="J6" i="545"/>
  <c r="G37" i="489"/>
  <c r="E27" i="489"/>
  <c r="E27" i="594"/>
  <c r="F29" i="594"/>
  <c r="I97" i="1" s="1"/>
  <c r="F97" i="1" s="1"/>
  <c r="F35" i="594"/>
  <c r="G37" i="594"/>
  <c r="E27" i="478"/>
  <c r="G37" i="478"/>
  <c r="F28" i="541"/>
  <c r="E24" i="541"/>
  <c r="F28" i="479"/>
  <c r="E24" i="479"/>
  <c r="G37" i="635"/>
  <c r="E27" i="635"/>
  <c r="F27" i="576"/>
  <c r="E11" i="576"/>
  <c r="E11" i="306"/>
  <c r="F27" i="306"/>
  <c r="F28" i="5"/>
  <c r="E24" i="5"/>
  <c r="K7" i="615"/>
  <c r="K9" i="615"/>
  <c r="K6" i="615"/>
  <c r="K8" i="615"/>
  <c r="K10" i="615"/>
  <c r="E27" i="615"/>
  <c r="F29" i="615"/>
  <c r="I13" i="1" s="1"/>
  <c r="F13" i="1" s="1"/>
  <c r="F35" i="615"/>
  <c r="G37" i="615"/>
  <c r="E28" i="682"/>
  <c r="F28" i="682" s="1"/>
  <c r="E24" i="682"/>
  <c r="G37" i="553"/>
  <c r="F29" i="481"/>
  <c r="I103" i="1" s="1"/>
  <c r="F103" i="1" s="1"/>
  <c r="J6" i="481"/>
  <c r="J6" i="480"/>
  <c r="E28" i="480"/>
  <c r="H37" i="480"/>
  <c r="F24" i="681"/>
  <c r="K82" i="1" s="1"/>
  <c r="H82" i="1" s="1"/>
  <c r="F27" i="584"/>
  <c r="E11" i="584"/>
  <c r="E27" i="30"/>
  <c r="G37" i="30"/>
  <c r="F35" i="30"/>
  <c r="E24" i="306"/>
  <c r="E27" i="545"/>
  <c r="F35" i="545"/>
  <c r="G37" i="545"/>
  <c r="F28" i="484"/>
  <c r="E24" i="484"/>
  <c r="E24" i="74"/>
  <c r="F28" i="74"/>
  <c r="J6" i="589"/>
  <c r="H37" i="589"/>
  <c r="H37" i="553" l="1"/>
  <c r="H37" i="666"/>
  <c r="G37" i="625"/>
  <c r="G37" i="484"/>
  <c r="J6" i="633"/>
  <c r="K9" i="579"/>
  <c r="F35" i="590"/>
  <c r="F35" i="577"/>
  <c r="E27" i="579"/>
  <c r="G37" i="682"/>
  <c r="G37" i="579"/>
  <c r="E24" i="553"/>
  <c r="F27" i="50"/>
  <c r="E27" i="50" s="1"/>
  <c r="E11" i="50"/>
  <c r="F28" i="476"/>
  <c r="F29" i="553"/>
  <c r="I68" i="1" s="1"/>
  <c r="F68" i="1" s="1"/>
  <c r="G37" i="50"/>
  <c r="E11" i="635"/>
  <c r="F27" i="74"/>
  <c r="E27" i="74" s="1"/>
  <c r="F24" i="410"/>
  <c r="F28" i="410" s="1"/>
  <c r="F29" i="589"/>
  <c r="I92" i="1" s="1"/>
  <c r="F92" i="1" s="1"/>
  <c r="F29" i="545"/>
  <c r="I45" i="1" s="1"/>
  <c r="F45" i="1" s="1"/>
  <c r="E28" i="481"/>
  <c r="F29" i="478"/>
  <c r="I99" i="1" s="1"/>
  <c r="F99" i="1" s="1"/>
  <c r="J6" i="553"/>
  <c r="E28" i="666"/>
  <c r="E11" i="668"/>
  <c r="E27" i="625"/>
  <c r="F35" i="484"/>
  <c r="F27" i="410"/>
  <c r="H37" i="581"/>
  <c r="G37" i="590"/>
  <c r="F35" i="581"/>
  <c r="E24" i="636"/>
  <c r="J6" i="676"/>
  <c r="H37" i="679"/>
  <c r="K8" i="1"/>
  <c r="J21" i="1"/>
  <c r="G21" i="1" s="1"/>
  <c r="H76" i="596"/>
  <c r="K105" i="1"/>
  <c r="K104" i="1" s="1"/>
  <c r="J10" i="596"/>
  <c r="G37" i="577"/>
  <c r="G37" i="681"/>
  <c r="K9" i="581"/>
  <c r="K7" i="581"/>
  <c r="K10" i="581"/>
  <c r="K7" i="666"/>
  <c r="K8" i="666"/>
  <c r="K6" i="666"/>
  <c r="K9" i="666"/>
  <c r="E27" i="631"/>
  <c r="F35" i="681"/>
  <c r="F35" i="631"/>
  <c r="H37" i="676"/>
  <c r="K11" i="501"/>
  <c r="F38" i="667"/>
  <c r="I106" i="1" s="1"/>
  <c r="F106" i="1" s="1"/>
  <c r="F29" i="579"/>
  <c r="F29" i="617"/>
  <c r="F35" i="50"/>
  <c r="F29" i="631"/>
  <c r="I91" i="1" s="1"/>
  <c r="F91" i="1" s="1"/>
  <c r="G37" i="74"/>
  <c r="F35" i="74"/>
  <c r="J52" i="1"/>
  <c r="G41" i="1"/>
  <c r="H40" i="1"/>
  <c r="I26" i="1"/>
  <c r="F26" i="1" s="1"/>
  <c r="K24" i="1"/>
  <c r="H24" i="1" s="1"/>
  <c r="J24" i="1"/>
  <c r="G24" i="1" s="1"/>
  <c r="J20" i="1"/>
  <c r="G20" i="1" s="1"/>
  <c r="E24" i="669"/>
  <c r="K29" i="1"/>
  <c r="K20" i="1"/>
  <c r="H20" i="1" s="1"/>
  <c r="H35" i="1"/>
  <c r="H36" i="1"/>
  <c r="K34" i="1"/>
  <c r="H34" i="1" s="1"/>
  <c r="H37" i="630"/>
  <c r="E28" i="630"/>
  <c r="H37" i="598"/>
  <c r="E28" i="598"/>
  <c r="H37" i="593"/>
  <c r="J6" i="593"/>
  <c r="H37" i="592"/>
  <c r="J6" i="592"/>
  <c r="E28" i="592"/>
  <c r="H37" i="586"/>
  <c r="J6" i="586"/>
  <c r="E28" i="586"/>
  <c r="F29" i="586"/>
  <c r="H37" i="616"/>
  <c r="J6" i="616"/>
  <c r="F24" i="323"/>
  <c r="H39" i="1"/>
  <c r="G39" i="1"/>
  <c r="G16" i="1"/>
  <c r="K10" i="666"/>
  <c r="F29" i="666"/>
  <c r="F31" i="666" s="1"/>
  <c r="F32" i="666" s="1"/>
  <c r="F33" i="666" s="1"/>
  <c r="F34" i="666" s="1"/>
  <c r="F36" i="666" s="1"/>
  <c r="F11" i="93"/>
  <c r="K6" i="617"/>
  <c r="K9" i="617"/>
  <c r="K8" i="617"/>
  <c r="F24" i="93"/>
  <c r="H46" i="667"/>
  <c r="H19" i="1"/>
  <c r="F31" i="581"/>
  <c r="F32" i="581" s="1"/>
  <c r="F33" i="581" s="1"/>
  <c r="F34" i="581" s="1"/>
  <c r="F36" i="581" s="1"/>
  <c r="I79" i="1"/>
  <c r="F79" i="1" s="1"/>
  <c r="F28" i="669"/>
  <c r="F29" i="669" s="1"/>
  <c r="E29" i="669" s="1"/>
  <c r="H29" i="1"/>
  <c r="E24" i="410"/>
  <c r="F28" i="668"/>
  <c r="H37" i="668" s="1"/>
  <c r="H28" i="1"/>
  <c r="F28" i="306"/>
  <c r="J6" i="306" s="1"/>
  <c r="F28" i="625"/>
  <c r="G34" i="1" s="1"/>
  <c r="H49" i="1"/>
  <c r="F29" i="679"/>
  <c r="E28" i="679"/>
  <c r="E28" i="633"/>
  <c r="H37" i="478"/>
  <c r="J6" i="478"/>
  <c r="E11" i="31"/>
  <c r="G25" i="1"/>
  <c r="F27" i="668"/>
  <c r="G37" i="668" s="1"/>
  <c r="G28" i="1"/>
  <c r="E27" i="592"/>
  <c r="G37" i="592"/>
  <c r="F35" i="592"/>
  <c r="F29" i="592"/>
  <c r="I95" i="1" s="1"/>
  <c r="F95" i="1" s="1"/>
  <c r="F29" i="559"/>
  <c r="G37" i="559"/>
  <c r="F35" i="559"/>
  <c r="E27" i="559"/>
  <c r="G37" i="481"/>
  <c r="E27" i="481"/>
  <c r="F35" i="481"/>
  <c r="G37" i="499"/>
  <c r="E27" i="499"/>
  <c r="G37" i="604"/>
  <c r="F35" i="604"/>
  <c r="F35" i="585"/>
  <c r="G37" i="585"/>
  <c r="E27" i="585"/>
  <c r="G37" i="593"/>
  <c r="F35" i="593"/>
  <c r="F29" i="593"/>
  <c r="I96" i="1" s="1"/>
  <c r="F96" i="1" s="1"/>
  <c r="E27" i="593"/>
  <c r="E27" i="581"/>
  <c r="E27" i="604"/>
  <c r="F24" i="635"/>
  <c r="E24" i="668"/>
  <c r="F28" i="635"/>
  <c r="H37" i="635" s="1"/>
  <c r="F27" i="31"/>
  <c r="F35" i="31" s="1"/>
  <c r="E24" i="625"/>
  <c r="F24" i="590"/>
  <c r="K93" i="1" s="1"/>
  <c r="H93" i="1" s="1"/>
  <c r="K8" i="501"/>
  <c r="K9" i="501"/>
  <c r="K11" i="630"/>
  <c r="K6" i="581"/>
  <c r="K8" i="581"/>
  <c r="F38" i="680"/>
  <c r="F35" i="575"/>
  <c r="E27" i="575"/>
  <c r="G37" i="575"/>
  <c r="F24" i="584"/>
  <c r="K11" i="631"/>
  <c r="J104" i="1"/>
  <c r="K6" i="631"/>
  <c r="K13" i="631"/>
  <c r="K10" i="631"/>
  <c r="K12" i="631"/>
  <c r="K6" i="676"/>
  <c r="K7" i="676"/>
  <c r="K8" i="676"/>
  <c r="K10" i="676"/>
  <c r="K9" i="676"/>
  <c r="E29" i="581"/>
  <c r="E68" i="596"/>
  <c r="F70" i="596"/>
  <c r="F71" i="596" s="1"/>
  <c r="H37" i="403"/>
  <c r="E28" i="403"/>
  <c r="J6" i="636"/>
  <c r="H37" i="636"/>
  <c r="F29" i="636"/>
  <c r="I48" i="1" s="1"/>
  <c r="F48" i="1" s="1"/>
  <c r="E28" i="636"/>
  <c r="F31" i="631"/>
  <c r="F32" i="631" s="1"/>
  <c r="F33" i="631" s="1"/>
  <c r="F34" i="631" s="1"/>
  <c r="F36" i="631" s="1"/>
  <c r="F37" i="631" s="1"/>
  <c r="F38" i="631" s="1"/>
  <c r="E29" i="631"/>
  <c r="F35" i="676"/>
  <c r="G37" i="676"/>
  <c r="F29" i="676"/>
  <c r="I46" i="1" s="1"/>
  <c r="F46" i="1" s="1"/>
  <c r="E27" i="676"/>
  <c r="K10" i="679"/>
  <c r="K9" i="679"/>
  <c r="K7" i="679"/>
  <c r="K6" i="679"/>
  <c r="K8" i="679"/>
  <c r="J6" i="499"/>
  <c r="F29" i="499"/>
  <c r="I69" i="1" s="1"/>
  <c r="F69" i="1" s="1"/>
  <c r="H37" i="499"/>
  <c r="E28" i="499"/>
  <c r="F11" i="323"/>
  <c r="G37" i="480"/>
  <c r="E27" i="480"/>
  <c r="F35" i="480"/>
  <c r="G37" i="589"/>
  <c r="F35" i="589"/>
  <c r="F24" i="300"/>
  <c r="F11" i="300"/>
  <c r="J17" i="1" s="1"/>
  <c r="K6" i="588"/>
  <c r="K12" i="588"/>
  <c r="K13" i="588"/>
  <c r="K10" i="588"/>
  <c r="F27" i="29"/>
  <c r="E11" i="29"/>
  <c r="F29" i="630"/>
  <c r="I90" i="1" s="1"/>
  <c r="F90" i="1" s="1"/>
  <c r="E27" i="630"/>
  <c r="F35" i="630"/>
  <c r="G37" i="630"/>
  <c r="K7" i="633"/>
  <c r="K9" i="633"/>
  <c r="K8" i="633"/>
  <c r="K6" i="633"/>
  <c r="K10" i="633"/>
  <c r="F35" i="633"/>
  <c r="G37" i="633"/>
  <c r="E27" i="633"/>
  <c r="F29" i="633"/>
  <c r="I102" i="1" s="1"/>
  <c r="F102" i="1" s="1"/>
  <c r="F31" i="578"/>
  <c r="F32" i="578" s="1"/>
  <c r="F33" i="578" s="1"/>
  <c r="F34" i="578" s="1"/>
  <c r="F36" i="578" s="1"/>
  <c r="F37" i="578" s="1"/>
  <c r="F38" i="578" s="1"/>
  <c r="E29" i="578"/>
  <c r="F29" i="410"/>
  <c r="F40" i="1" s="1"/>
  <c r="G37" i="410"/>
  <c r="E27" i="410"/>
  <c r="F35" i="410"/>
  <c r="H37" i="410"/>
  <c r="E28" i="410"/>
  <c r="J6" i="410"/>
  <c r="K9" i="629"/>
  <c r="K10" i="629"/>
  <c r="K8" i="629"/>
  <c r="K7" i="629"/>
  <c r="K6" i="629"/>
  <c r="K9" i="562"/>
  <c r="K6" i="562"/>
  <c r="K7" i="562"/>
  <c r="K8" i="562"/>
  <c r="K10" i="562"/>
  <c r="F29" i="598"/>
  <c r="I86" i="1" s="1"/>
  <c r="F86" i="1" s="1"/>
  <c r="F35" i="598"/>
  <c r="G37" i="598"/>
  <c r="E27" i="598"/>
  <c r="F29" i="619"/>
  <c r="I85" i="1" s="1"/>
  <c r="F85" i="1" s="1"/>
  <c r="E27" i="619"/>
  <c r="G37" i="619"/>
  <c r="F35" i="619"/>
  <c r="K8" i="619"/>
  <c r="K10" i="619"/>
  <c r="K7" i="619"/>
  <c r="K9" i="619"/>
  <c r="K6" i="619"/>
  <c r="G37" i="666"/>
  <c r="F35" i="666"/>
  <c r="E28" i="669"/>
  <c r="F31" i="669"/>
  <c r="F32" i="669" s="1"/>
  <c r="F33" i="669" s="1"/>
  <c r="F34" i="669" s="1"/>
  <c r="F36" i="669" s="1"/>
  <c r="F37" i="669" s="1"/>
  <c r="E28" i="576"/>
  <c r="H37" i="576"/>
  <c r="F35" i="587"/>
  <c r="G37" i="587"/>
  <c r="F29" i="587"/>
  <c r="I88" i="1" s="1"/>
  <c r="F88" i="1" s="1"/>
  <c r="E27" i="587"/>
  <c r="F35" i="588"/>
  <c r="G37" i="588"/>
  <c r="F29" i="588"/>
  <c r="I89" i="1" s="1"/>
  <c r="F89" i="1" s="1"/>
  <c r="E27" i="588"/>
  <c r="E24" i="29"/>
  <c r="F28" i="29"/>
  <c r="J6" i="626"/>
  <c r="H37" i="626"/>
  <c r="K10" i="630"/>
  <c r="K12" i="630"/>
  <c r="K13" i="630"/>
  <c r="K6" i="630"/>
  <c r="K7" i="578"/>
  <c r="K9" i="578"/>
  <c r="K6" i="578"/>
  <c r="K8" i="578"/>
  <c r="K10" i="578"/>
  <c r="E11" i="476"/>
  <c r="F27" i="476"/>
  <c r="F29" i="476" s="1"/>
  <c r="F28" i="323"/>
  <c r="E24" i="323"/>
  <c r="H37" i="30"/>
  <c r="J6" i="30"/>
  <c r="E28" i="30"/>
  <c r="F29" i="562"/>
  <c r="I9" i="1" s="1"/>
  <c r="E27" i="562"/>
  <c r="F35" i="562"/>
  <c r="G37" i="562"/>
  <c r="G9" i="1" s="1"/>
  <c r="J6" i="587"/>
  <c r="E28" i="587"/>
  <c r="H37" i="587"/>
  <c r="K8" i="598"/>
  <c r="K7" i="598"/>
  <c r="K6" i="598"/>
  <c r="K10" i="598"/>
  <c r="K9" i="598"/>
  <c r="F29" i="626"/>
  <c r="I60" i="1" s="1"/>
  <c r="F60" i="1" s="1"/>
  <c r="F35" i="626"/>
  <c r="G37" i="626"/>
  <c r="E27" i="629"/>
  <c r="F35" i="629"/>
  <c r="F29" i="629"/>
  <c r="I94" i="1" s="1"/>
  <c r="F94" i="1" s="1"/>
  <c r="G37" i="629"/>
  <c r="H37" i="28"/>
  <c r="E28" i="28"/>
  <c r="G37" i="541"/>
  <c r="E27" i="541"/>
  <c r="J6" i="28"/>
  <c r="K11" i="588"/>
  <c r="E28" i="604"/>
  <c r="H37" i="604"/>
  <c r="J6" i="604"/>
  <c r="F29" i="604"/>
  <c r="E29" i="666"/>
  <c r="E27" i="668"/>
  <c r="F35" i="668"/>
  <c r="F31" i="501"/>
  <c r="I72" i="1" s="1"/>
  <c r="F72" i="1" s="1"/>
  <c r="G39" i="501"/>
  <c r="E29" i="501"/>
  <c r="H37" i="489"/>
  <c r="J6" i="489"/>
  <c r="E28" i="489"/>
  <c r="E27" i="5"/>
  <c r="F35" i="5"/>
  <c r="G37" i="5"/>
  <c r="K10" i="501"/>
  <c r="K6" i="501"/>
  <c r="K7" i="501"/>
  <c r="K12" i="501"/>
  <c r="E27" i="28"/>
  <c r="F35" i="28"/>
  <c r="G37" i="28"/>
  <c r="F29" i="28"/>
  <c r="E28" i="577"/>
  <c r="J6" i="577"/>
  <c r="F29" i="577"/>
  <c r="I78" i="1" s="1"/>
  <c r="F78" i="1" s="1"/>
  <c r="H37" i="577"/>
  <c r="E28" i="575"/>
  <c r="H37" i="575"/>
  <c r="J6" i="575"/>
  <c r="F29" i="575"/>
  <c r="I73" i="1" s="1"/>
  <c r="F73" i="1" s="1"/>
  <c r="F31" i="616"/>
  <c r="F32" i="616" s="1"/>
  <c r="F33" i="616" s="1"/>
  <c r="F34" i="616" s="1"/>
  <c r="E29" i="616"/>
  <c r="J6" i="635"/>
  <c r="E28" i="635"/>
  <c r="E27" i="306"/>
  <c r="F35" i="306"/>
  <c r="G37" i="306"/>
  <c r="K8" i="576"/>
  <c r="K10" i="576"/>
  <c r="K6" i="576"/>
  <c r="K7" i="576"/>
  <c r="K9" i="576"/>
  <c r="E27" i="576"/>
  <c r="G37" i="576"/>
  <c r="F35" i="576"/>
  <c r="F29" i="576"/>
  <c r="I74" i="1" s="1"/>
  <c r="F74" i="1" s="1"/>
  <c r="J6" i="479"/>
  <c r="F29" i="479"/>
  <c r="I100" i="1" s="1"/>
  <c r="F100" i="1" s="1"/>
  <c r="E28" i="479"/>
  <c r="H37" i="479"/>
  <c r="K6" i="545"/>
  <c r="K8" i="545"/>
  <c r="K10" i="545"/>
  <c r="K7" i="545"/>
  <c r="K9" i="545"/>
  <c r="H37" i="31"/>
  <c r="J6" i="31"/>
  <c r="E28" i="31"/>
  <c r="K10" i="403"/>
  <c r="K9" i="403"/>
  <c r="K8" i="403"/>
  <c r="K7" i="403"/>
  <c r="K6" i="403"/>
  <c r="J6" i="668"/>
  <c r="F29" i="668"/>
  <c r="H37" i="5"/>
  <c r="J6" i="5"/>
  <c r="F29" i="5"/>
  <c r="E28" i="5"/>
  <c r="F29" i="541"/>
  <c r="E28" i="541"/>
  <c r="H37" i="541"/>
  <c r="J6" i="541"/>
  <c r="E29" i="478"/>
  <c r="F31" i="478"/>
  <c r="F32" i="478" s="1"/>
  <c r="E29" i="594"/>
  <c r="F31" i="594"/>
  <c r="F32" i="594" s="1"/>
  <c r="F33" i="594" s="1"/>
  <c r="F34" i="594" s="1"/>
  <c r="F36" i="594" s="1"/>
  <c r="F37" i="594" s="1"/>
  <c r="F31" i="489"/>
  <c r="F32" i="489" s="1"/>
  <c r="E29" i="489"/>
  <c r="J6" i="50"/>
  <c r="F29" i="50"/>
  <c r="I41" i="1" s="1"/>
  <c r="H37" i="50"/>
  <c r="E28" i="50"/>
  <c r="K9" i="553"/>
  <c r="K6" i="553"/>
  <c r="K8" i="553"/>
  <c r="K7" i="553"/>
  <c r="K10" i="553"/>
  <c r="F35" i="403"/>
  <c r="E27" i="403"/>
  <c r="G37" i="403"/>
  <c r="F29" i="403"/>
  <c r="F31" i="615"/>
  <c r="F32" i="615" s="1"/>
  <c r="E29" i="615"/>
  <c r="K6" i="589"/>
  <c r="K10" i="589"/>
  <c r="K9" i="589"/>
  <c r="K8" i="589"/>
  <c r="K7" i="589"/>
  <c r="F31" i="545"/>
  <c r="F32" i="545" s="1"/>
  <c r="E29" i="545"/>
  <c r="E29" i="30"/>
  <c r="F31" i="30"/>
  <c r="F32" i="30" s="1"/>
  <c r="F28" i="681"/>
  <c r="E24" i="681"/>
  <c r="F31" i="589"/>
  <c r="F32" i="589" s="1"/>
  <c r="E29" i="589"/>
  <c r="E28" i="74"/>
  <c r="H37" i="74"/>
  <c r="J6" i="74"/>
  <c r="F29" i="74"/>
  <c r="I43" i="1" s="1"/>
  <c r="F43" i="1" s="1"/>
  <c r="E28" i="476"/>
  <c r="H37" i="476"/>
  <c r="J6" i="476"/>
  <c r="H37" i="484"/>
  <c r="E28" i="484"/>
  <c r="J6" i="484"/>
  <c r="F29" i="484"/>
  <c r="I39" i="1" s="1"/>
  <c r="F29" i="306"/>
  <c r="I16" i="1" s="1"/>
  <c r="H37" i="306"/>
  <c r="G37" i="584"/>
  <c r="F35" i="584"/>
  <c r="E27" i="584"/>
  <c r="F31" i="480"/>
  <c r="F32" i="480" s="1"/>
  <c r="E29" i="480"/>
  <c r="K8" i="480"/>
  <c r="K10" i="480"/>
  <c r="K7" i="480"/>
  <c r="K6" i="480"/>
  <c r="K9" i="480"/>
  <c r="K7" i="481"/>
  <c r="K9" i="481"/>
  <c r="K8" i="481"/>
  <c r="K6" i="481"/>
  <c r="K10" i="481"/>
  <c r="F31" i="481"/>
  <c r="F32" i="481" s="1"/>
  <c r="E29" i="481"/>
  <c r="F31" i="553"/>
  <c r="F32" i="553" s="1"/>
  <c r="E29" i="553"/>
  <c r="H37" i="682"/>
  <c r="F29" i="682"/>
  <c r="I83" i="1" s="1"/>
  <c r="F83" i="1" s="1"/>
  <c r="E27" i="31" l="1"/>
  <c r="K21" i="1"/>
  <c r="H21" i="1" s="1"/>
  <c r="E38" i="667"/>
  <c r="F40" i="667"/>
  <c r="F41" i="667" s="1"/>
  <c r="F42" i="667" s="1"/>
  <c r="F43" i="667" s="1"/>
  <c r="K9" i="596"/>
  <c r="K7" i="596"/>
  <c r="K6" i="596"/>
  <c r="K8" i="596"/>
  <c r="H105" i="1"/>
  <c r="K12" i="596"/>
  <c r="K13" i="596"/>
  <c r="K10" i="596"/>
  <c r="K14" i="596"/>
  <c r="K11" i="596"/>
  <c r="I71" i="1"/>
  <c r="F71" i="1" s="1"/>
  <c r="I12" i="1"/>
  <c r="F12" i="1" s="1"/>
  <c r="F31" i="617"/>
  <c r="F32" i="617" s="1"/>
  <c r="F33" i="617" s="1"/>
  <c r="F34" i="617" s="1"/>
  <c r="F36" i="617" s="1"/>
  <c r="F37" i="617" s="1"/>
  <c r="F38" i="617" s="1"/>
  <c r="E29" i="617"/>
  <c r="I84" i="1"/>
  <c r="F84" i="1" s="1"/>
  <c r="E29" i="579"/>
  <c r="F31" i="579"/>
  <c r="F32" i="579" s="1"/>
  <c r="F33" i="579" s="1"/>
  <c r="F34" i="579" s="1"/>
  <c r="F36" i="579" s="1"/>
  <c r="F37" i="579" s="1"/>
  <c r="E28" i="306"/>
  <c r="E28" i="668"/>
  <c r="J6" i="669"/>
  <c r="H37" i="669"/>
  <c r="F37" i="581"/>
  <c r="H37" i="625"/>
  <c r="F41" i="1"/>
  <c r="I31" i="1"/>
  <c r="F31" i="1" s="1"/>
  <c r="I19" i="1"/>
  <c r="F19" i="1" s="1"/>
  <c r="I28" i="1"/>
  <c r="F28" i="1" s="1"/>
  <c r="I23" i="1"/>
  <c r="F23" i="1" s="1"/>
  <c r="I32" i="1"/>
  <c r="F32" i="1" s="1"/>
  <c r="I20" i="1"/>
  <c r="F20" i="1" s="1"/>
  <c r="I21" i="1"/>
  <c r="F21" i="1" s="1"/>
  <c r="K17" i="1"/>
  <c r="J18" i="1"/>
  <c r="G18" i="1" s="1"/>
  <c r="I29" i="1"/>
  <c r="F29" i="1" s="1"/>
  <c r="I27" i="1"/>
  <c r="F27" i="1" s="1"/>
  <c r="K18" i="1"/>
  <c r="H18" i="1" s="1"/>
  <c r="J15" i="1"/>
  <c r="K10" i="593"/>
  <c r="K9" i="593"/>
  <c r="K8" i="593"/>
  <c r="K7" i="593"/>
  <c r="K6" i="593"/>
  <c r="K9" i="592"/>
  <c r="K10" i="592"/>
  <c r="K8" i="592"/>
  <c r="K7" i="592"/>
  <c r="K6" i="592"/>
  <c r="I87" i="1"/>
  <c r="F87" i="1" s="1"/>
  <c r="F31" i="586"/>
  <c r="F32" i="586" s="1"/>
  <c r="F33" i="586" s="1"/>
  <c r="F34" i="586" s="1"/>
  <c r="E29" i="586"/>
  <c r="K9" i="586"/>
  <c r="K6" i="586"/>
  <c r="K10" i="586"/>
  <c r="K8" i="586"/>
  <c r="K7" i="586"/>
  <c r="K10" i="616"/>
  <c r="K9" i="616"/>
  <c r="K8" i="616"/>
  <c r="K7" i="616"/>
  <c r="K6" i="616"/>
  <c r="F39" i="1"/>
  <c r="H16" i="1"/>
  <c r="F62" i="1"/>
  <c r="K52" i="1"/>
  <c r="K50" i="1" s="1"/>
  <c r="H53" i="1"/>
  <c r="E28" i="625"/>
  <c r="F27" i="93"/>
  <c r="J42" i="1"/>
  <c r="J38" i="1" s="1"/>
  <c r="E11" i="93"/>
  <c r="K42" i="1"/>
  <c r="K38" i="1" s="1"/>
  <c r="E24" i="93"/>
  <c r="F28" i="93"/>
  <c r="H55" i="1"/>
  <c r="H106" i="1"/>
  <c r="E24" i="635"/>
  <c r="I75" i="1"/>
  <c r="F75" i="1" s="1"/>
  <c r="E29" i="679"/>
  <c r="F31" i="679"/>
  <c r="F32" i="679" s="1"/>
  <c r="F33" i="679" s="1"/>
  <c r="F34" i="679" s="1"/>
  <c r="F36" i="679" s="1"/>
  <c r="F37" i="679" s="1"/>
  <c r="J6" i="625"/>
  <c r="F29" i="625"/>
  <c r="K6" i="478"/>
  <c r="K9" i="478"/>
  <c r="K8" i="478"/>
  <c r="K10" i="478"/>
  <c r="K7" i="478"/>
  <c r="F28" i="584"/>
  <c r="J6" i="584" s="1"/>
  <c r="K80" i="1"/>
  <c r="H80" i="1" s="1"/>
  <c r="F31" i="593"/>
  <c r="F32" i="593" s="1"/>
  <c r="F33" i="593" s="1"/>
  <c r="F34" i="593" s="1"/>
  <c r="F36" i="593" s="1"/>
  <c r="F37" i="593" s="1"/>
  <c r="E29" i="593"/>
  <c r="I11" i="1"/>
  <c r="F11" i="1" s="1"/>
  <c r="F31" i="559"/>
  <c r="F32" i="559" s="1"/>
  <c r="F33" i="559" s="1"/>
  <c r="F34" i="559" s="1"/>
  <c r="E29" i="559"/>
  <c r="F31" i="592"/>
  <c r="F32" i="592" s="1"/>
  <c r="F33" i="592" s="1"/>
  <c r="F34" i="592" s="1"/>
  <c r="F36" i="592" s="1"/>
  <c r="F37" i="592" s="1"/>
  <c r="E29" i="592"/>
  <c r="F38" i="669"/>
  <c r="F29" i="635"/>
  <c r="E29" i="635" s="1"/>
  <c r="F29" i="31"/>
  <c r="G37" i="31"/>
  <c r="J8" i="1"/>
  <c r="F37" i="666"/>
  <c r="E24" i="584"/>
  <c r="F28" i="590"/>
  <c r="E24" i="590"/>
  <c r="F24" i="585"/>
  <c r="F28" i="585" s="1"/>
  <c r="F38" i="581"/>
  <c r="H37" i="584"/>
  <c r="E29" i="636"/>
  <c r="F31" i="636"/>
  <c r="F32" i="636" s="1"/>
  <c r="F33" i="636" s="1"/>
  <c r="K7" i="636"/>
  <c r="K6" i="636"/>
  <c r="K9" i="636"/>
  <c r="K10" i="636"/>
  <c r="K8" i="636"/>
  <c r="F31" i="676"/>
  <c r="F32" i="676" s="1"/>
  <c r="F33" i="676" s="1"/>
  <c r="E29" i="676"/>
  <c r="F72" i="596"/>
  <c r="F73" i="596" s="1"/>
  <c r="F31" i="499"/>
  <c r="F32" i="499" s="1"/>
  <c r="F33" i="499" s="1"/>
  <c r="F34" i="499" s="1"/>
  <c r="E29" i="499"/>
  <c r="E11" i="323"/>
  <c r="F27" i="323"/>
  <c r="K7" i="499"/>
  <c r="K8" i="499"/>
  <c r="K6" i="499"/>
  <c r="K10" i="499"/>
  <c r="K9" i="499"/>
  <c r="K98" i="1"/>
  <c r="E29" i="604"/>
  <c r="F31" i="604"/>
  <c r="F32" i="604" s="1"/>
  <c r="F33" i="604" s="1"/>
  <c r="F34" i="604" s="1"/>
  <c r="F36" i="604" s="1"/>
  <c r="F37" i="604" s="1"/>
  <c r="K9" i="28"/>
  <c r="K7" i="28"/>
  <c r="K10" i="28"/>
  <c r="K8" i="28"/>
  <c r="K6" i="28"/>
  <c r="E29" i="629"/>
  <c r="F31" i="629"/>
  <c r="F32" i="629" s="1"/>
  <c r="F33" i="629" s="1"/>
  <c r="F34" i="629" s="1"/>
  <c r="F36" i="629" s="1"/>
  <c r="F37" i="629" s="1"/>
  <c r="J6" i="323"/>
  <c r="H37" i="323"/>
  <c r="E28" i="323"/>
  <c r="K7" i="626"/>
  <c r="K9" i="626"/>
  <c r="K10" i="626"/>
  <c r="K6" i="626"/>
  <c r="K8" i="626"/>
  <c r="E29" i="588"/>
  <c r="F31" i="588"/>
  <c r="F32" i="588" s="1"/>
  <c r="E29" i="587"/>
  <c r="F31" i="587"/>
  <c r="F32" i="587" s="1"/>
  <c r="F33" i="587" s="1"/>
  <c r="F34" i="587" s="1"/>
  <c r="F36" i="587" s="1"/>
  <c r="F37" i="587" s="1"/>
  <c r="K6" i="669"/>
  <c r="K7" i="669"/>
  <c r="K9" i="669"/>
  <c r="K10" i="669"/>
  <c r="K8" i="669"/>
  <c r="K8" i="410"/>
  <c r="K9" i="410"/>
  <c r="K7" i="410"/>
  <c r="K10" i="410"/>
  <c r="K6" i="410"/>
  <c r="E29" i="410"/>
  <c r="F31" i="410"/>
  <c r="F32" i="410" s="1"/>
  <c r="F33" i="410" s="1"/>
  <c r="F34" i="410" s="1"/>
  <c r="F36" i="410" s="1"/>
  <c r="F37" i="410" s="1"/>
  <c r="E27" i="29"/>
  <c r="G37" i="29"/>
  <c r="F35" i="29"/>
  <c r="F29" i="29"/>
  <c r="F27" i="300"/>
  <c r="I111" i="1" s="1"/>
  <c r="E11" i="300"/>
  <c r="K8" i="604"/>
  <c r="K6" i="604"/>
  <c r="K9" i="604"/>
  <c r="K10" i="604"/>
  <c r="K7" i="604"/>
  <c r="F31" i="626"/>
  <c r="F32" i="626" s="1"/>
  <c r="F33" i="626" s="1"/>
  <c r="E29" i="626"/>
  <c r="K13" i="587"/>
  <c r="K6" i="587"/>
  <c r="K12" i="587"/>
  <c r="K10" i="587"/>
  <c r="E29" i="562"/>
  <c r="F31" i="562"/>
  <c r="F32" i="562" s="1"/>
  <c r="F33" i="562" s="1"/>
  <c r="F34" i="562" s="1"/>
  <c r="F36" i="562" s="1"/>
  <c r="F37" i="562" s="1"/>
  <c r="K6" i="30"/>
  <c r="K10" i="30"/>
  <c r="K9" i="30"/>
  <c r="K7" i="30"/>
  <c r="K8" i="30"/>
  <c r="G37" i="476"/>
  <c r="F35" i="476"/>
  <c r="E27" i="476"/>
  <c r="F38" i="579"/>
  <c r="E28" i="29"/>
  <c r="J6" i="29"/>
  <c r="H37" i="29"/>
  <c r="F31" i="619"/>
  <c r="F32" i="619" s="1"/>
  <c r="E29" i="619"/>
  <c r="E29" i="598"/>
  <c r="F31" i="598"/>
  <c r="F32" i="598" s="1"/>
  <c r="F33" i="598" s="1"/>
  <c r="F34" i="598" s="1"/>
  <c r="F36" i="598" s="1"/>
  <c r="F37" i="598" s="1"/>
  <c r="F31" i="633"/>
  <c r="F32" i="633" s="1"/>
  <c r="F33" i="633" s="1"/>
  <c r="F34" i="633" s="1"/>
  <c r="F36" i="633" s="1"/>
  <c r="F37" i="633" s="1"/>
  <c r="E29" i="633"/>
  <c r="J98" i="1"/>
  <c r="F31" i="630"/>
  <c r="F32" i="630" s="1"/>
  <c r="E29" i="630"/>
  <c r="K11" i="587"/>
  <c r="F28" i="300"/>
  <c r="E24" i="300"/>
  <c r="F38" i="666"/>
  <c r="K6" i="489"/>
  <c r="K10" i="489"/>
  <c r="K8" i="489"/>
  <c r="K7" i="489"/>
  <c r="K9" i="489"/>
  <c r="F33" i="501"/>
  <c r="F34" i="501" s="1"/>
  <c r="F35" i="501" s="1"/>
  <c r="F36" i="501" s="1"/>
  <c r="E31" i="501"/>
  <c r="F31" i="575"/>
  <c r="F32" i="575" s="1"/>
  <c r="E29" i="575"/>
  <c r="K9" i="577"/>
  <c r="K7" i="577"/>
  <c r="K8" i="577"/>
  <c r="K10" i="577"/>
  <c r="K6" i="577"/>
  <c r="F31" i="28"/>
  <c r="F32" i="28" s="1"/>
  <c r="F33" i="28" s="1"/>
  <c r="F34" i="28" s="1"/>
  <c r="F36" i="28" s="1"/>
  <c r="F37" i="28" s="1"/>
  <c r="E29" i="28"/>
  <c r="F36" i="616"/>
  <c r="F37" i="616" s="1"/>
  <c r="K10" i="575"/>
  <c r="K6" i="575"/>
  <c r="K7" i="575"/>
  <c r="K9" i="575"/>
  <c r="K8" i="575"/>
  <c r="E29" i="577"/>
  <c r="F31" i="577"/>
  <c r="F32" i="577" s="1"/>
  <c r="F33" i="577" s="1"/>
  <c r="F34" i="577" s="1"/>
  <c r="E29" i="403"/>
  <c r="F31" i="403"/>
  <c r="F32" i="403" s="1"/>
  <c r="F33" i="403" s="1"/>
  <c r="F34" i="403" s="1"/>
  <c r="F36" i="403" s="1"/>
  <c r="F37" i="403" s="1"/>
  <c r="K9" i="50"/>
  <c r="K8" i="50"/>
  <c r="K10" i="50"/>
  <c r="K6" i="50"/>
  <c r="K7" i="50"/>
  <c r="F33" i="489"/>
  <c r="F34" i="489" s="1"/>
  <c r="F31" i="541"/>
  <c r="F32" i="541" s="1"/>
  <c r="E29" i="541"/>
  <c r="F31" i="635"/>
  <c r="F32" i="635" s="1"/>
  <c r="F31" i="5"/>
  <c r="F32" i="5" s="1"/>
  <c r="F33" i="5" s="1"/>
  <c r="F34" i="5" s="1"/>
  <c r="E29" i="5"/>
  <c r="E29" i="31"/>
  <c r="K8" i="31"/>
  <c r="K6" i="31"/>
  <c r="K9" i="31"/>
  <c r="K10" i="31"/>
  <c r="K7" i="31"/>
  <c r="F31" i="479"/>
  <c r="F32" i="479" s="1"/>
  <c r="F33" i="479" s="1"/>
  <c r="F34" i="479" s="1"/>
  <c r="E29" i="479"/>
  <c r="F31" i="576"/>
  <c r="F32" i="576" s="1"/>
  <c r="E29" i="576"/>
  <c r="F31" i="50"/>
  <c r="F32" i="50" s="1"/>
  <c r="F33" i="50" s="1"/>
  <c r="E29" i="50"/>
  <c r="F38" i="594"/>
  <c r="F33" i="478"/>
  <c r="F34" i="478" s="1"/>
  <c r="F36" i="478" s="1"/>
  <c r="F37" i="478" s="1"/>
  <c r="K8" i="541"/>
  <c r="K10" i="541"/>
  <c r="K7" i="541"/>
  <c r="K6" i="541"/>
  <c r="K9" i="541"/>
  <c r="K9" i="5"/>
  <c r="K7" i="5"/>
  <c r="K6" i="5"/>
  <c r="K10" i="5"/>
  <c r="K8" i="5"/>
  <c r="E29" i="668"/>
  <c r="F31" i="668"/>
  <c r="F32" i="668" s="1"/>
  <c r="K9" i="668"/>
  <c r="K8" i="668"/>
  <c r="K7" i="668"/>
  <c r="K6" i="668"/>
  <c r="K10" i="668"/>
  <c r="K6" i="479"/>
  <c r="K8" i="479"/>
  <c r="K10" i="479"/>
  <c r="K9" i="479"/>
  <c r="K7" i="479"/>
  <c r="K6" i="635"/>
  <c r="K7" i="635"/>
  <c r="K9" i="635"/>
  <c r="K10" i="635"/>
  <c r="K8" i="635"/>
  <c r="F33" i="615"/>
  <c r="F34" i="615" s="1"/>
  <c r="F33" i="480"/>
  <c r="F34" i="480" s="1"/>
  <c r="F31" i="476"/>
  <c r="F32" i="476" s="1"/>
  <c r="E29" i="476"/>
  <c r="K9" i="306"/>
  <c r="K8" i="306"/>
  <c r="K10" i="306"/>
  <c r="K6" i="306"/>
  <c r="K7" i="306"/>
  <c r="K8" i="484"/>
  <c r="K10" i="484"/>
  <c r="K9" i="484"/>
  <c r="K7" i="484"/>
  <c r="K6" i="484"/>
  <c r="K6" i="476"/>
  <c r="K8" i="476"/>
  <c r="K10" i="476"/>
  <c r="K9" i="476"/>
  <c r="K7" i="476"/>
  <c r="K8" i="74"/>
  <c r="K10" i="74"/>
  <c r="K9" i="74"/>
  <c r="K7" i="74"/>
  <c r="K6" i="74"/>
  <c r="F33" i="589"/>
  <c r="F34" i="589" s="1"/>
  <c r="F36" i="586"/>
  <c r="F37" i="586" s="1"/>
  <c r="F33" i="553"/>
  <c r="F34" i="553" s="1"/>
  <c r="F33" i="481"/>
  <c r="F34" i="481" s="1"/>
  <c r="E29" i="682"/>
  <c r="F31" i="682"/>
  <c r="F32" i="682" s="1"/>
  <c r="J65" i="1"/>
  <c r="E29" i="306"/>
  <c r="F31" i="306"/>
  <c r="F31" i="484"/>
  <c r="F32" i="484" s="1"/>
  <c r="E29" i="484"/>
  <c r="F31" i="74"/>
  <c r="F32" i="74" s="1"/>
  <c r="E29" i="74"/>
  <c r="E28" i="681"/>
  <c r="H37" i="681"/>
  <c r="F29" i="681"/>
  <c r="I82" i="1" s="1"/>
  <c r="F82" i="1" s="1"/>
  <c r="F33" i="30"/>
  <c r="F34" i="30" s="1"/>
  <c r="F33" i="545"/>
  <c r="E28" i="584" l="1"/>
  <c r="H52" i="1"/>
  <c r="I24" i="1"/>
  <c r="F24" i="1" s="1"/>
  <c r="I25" i="1"/>
  <c r="F25" i="1" s="1"/>
  <c r="I34" i="1"/>
  <c r="F34" i="1" s="1"/>
  <c r="K15" i="1"/>
  <c r="H17" i="1"/>
  <c r="F29" i="323"/>
  <c r="F31" i="323" s="1"/>
  <c r="G17" i="1"/>
  <c r="H42" i="1"/>
  <c r="F16" i="1"/>
  <c r="I52" i="1"/>
  <c r="F53" i="1"/>
  <c r="G42" i="1"/>
  <c r="F31" i="31"/>
  <c r="F32" i="31" s="1"/>
  <c r="F33" i="31" s="1"/>
  <c r="G37" i="93"/>
  <c r="F35" i="93"/>
  <c r="E27" i="93"/>
  <c r="F29" i="584"/>
  <c r="E29" i="584" s="1"/>
  <c r="F29" i="93"/>
  <c r="H37" i="93"/>
  <c r="J6" i="93"/>
  <c r="E28" i="93"/>
  <c r="F34" i="545"/>
  <c r="F36" i="545" s="1"/>
  <c r="F37" i="545" s="1"/>
  <c r="G55" i="1"/>
  <c r="F34" i="50"/>
  <c r="F36" i="50" s="1"/>
  <c r="F37" i="50" s="1"/>
  <c r="F38" i="50" s="1"/>
  <c r="G54" i="1"/>
  <c r="F34" i="626"/>
  <c r="F36" i="626" s="1"/>
  <c r="G60" i="1"/>
  <c r="F34" i="676"/>
  <c r="F36" i="676" s="1"/>
  <c r="F37" i="676" s="1"/>
  <c r="F38" i="676" s="1"/>
  <c r="G57" i="1"/>
  <c r="F34" i="636"/>
  <c r="F36" i="636" s="1"/>
  <c r="F37" i="636" s="1"/>
  <c r="F38" i="636" s="1"/>
  <c r="G59" i="1"/>
  <c r="F31" i="625"/>
  <c r="E29" i="625"/>
  <c r="K8" i="625"/>
  <c r="K6" i="625"/>
  <c r="K10" i="625"/>
  <c r="K9" i="625"/>
  <c r="K7" i="625"/>
  <c r="F38" i="679"/>
  <c r="E24" i="585"/>
  <c r="K81" i="1"/>
  <c r="H81" i="1" s="1"/>
  <c r="F38" i="592"/>
  <c r="F36" i="559"/>
  <c r="F37" i="559" s="1"/>
  <c r="F38" i="559" s="1"/>
  <c r="F38" i="593"/>
  <c r="F29" i="590"/>
  <c r="I93" i="1" s="1"/>
  <c r="F93" i="1" s="1"/>
  <c r="J6" i="590"/>
  <c r="E28" i="590"/>
  <c r="H37" i="590"/>
  <c r="K6" i="584"/>
  <c r="K10" i="584"/>
  <c r="K8" i="584"/>
  <c r="K7" i="584"/>
  <c r="K9" i="584"/>
  <c r="J6" i="585"/>
  <c r="E28" i="585"/>
  <c r="F29" i="585"/>
  <c r="I81" i="1" s="1"/>
  <c r="F81" i="1" s="1"/>
  <c r="H37" i="585"/>
  <c r="F75" i="596"/>
  <c r="F76" i="596" s="1"/>
  <c r="J64" i="1"/>
  <c r="F45" i="667"/>
  <c r="F46" i="667" s="1"/>
  <c r="F35" i="323"/>
  <c r="E27" i="323"/>
  <c r="G37" i="323"/>
  <c r="F35" i="499"/>
  <c r="F36" i="499"/>
  <c r="F33" i="630"/>
  <c r="F34" i="630" s="1"/>
  <c r="F36" i="630" s="1"/>
  <c r="F37" i="630" s="1"/>
  <c r="F38" i="633"/>
  <c r="F33" i="619"/>
  <c r="F34" i="619" s="1"/>
  <c r="F36" i="619" s="1"/>
  <c r="F37" i="619" s="1"/>
  <c r="K6" i="29"/>
  <c r="K9" i="29"/>
  <c r="K8" i="29"/>
  <c r="K7" i="29"/>
  <c r="K10" i="29"/>
  <c r="F38" i="562"/>
  <c r="F9" i="1"/>
  <c r="G37" i="300"/>
  <c r="F35" i="300"/>
  <c r="E27" i="300"/>
  <c r="F29" i="300"/>
  <c r="I17" i="1" s="1"/>
  <c r="F38" i="587"/>
  <c r="F33" i="588"/>
  <c r="F34" i="588" s="1"/>
  <c r="K9" i="323"/>
  <c r="K6" i="323"/>
  <c r="K7" i="323"/>
  <c r="K8" i="323"/>
  <c r="K10" i="323"/>
  <c r="F38" i="629"/>
  <c r="H37" i="300"/>
  <c r="E28" i="300"/>
  <c r="J6" i="300"/>
  <c r="F38" i="598"/>
  <c r="E29" i="29"/>
  <c r="F31" i="29"/>
  <c r="F32" i="29" s="1"/>
  <c r="F33" i="29" s="1"/>
  <c r="F34" i="29" s="1"/>
  <c r="F36" i="29" s="1"/>
  <c r="F37" i="29" s="1"/>
  <c r="F38" i="410"/>
  <c r="F37" i="626"/>
  <c r="F38" i="604"/>
  <c r="F38" i="501"/>
  <c r="F37" i="501"/>
  <c r="F36" i="577"/>
  <c r="F37" i="577" s="1"/>
  <c r="F38" i="616"/>
  <c r="F38" i="28"/>
  <c r="F33" i="575"/>
  <c r="F34" i="575" s="1"/>
  <c r="F36" i="575" s="1"/>
  <c r="F37" i="575" s="1"/>
  <c r="F33" i="635"/>
  <c r="F33" i="668"/>
  <c r="F34" i="668" s="1"/>
  <c r="F36" i="668" s="1"/>
  <c r="F37" i="668" s="1"/>
  <c r="F38" i="478"/>
  <c r="F33" i="576"/>
  <c r="F34" i="576" s="1"/>
  <c r="F36" i="576" s="1"/>
  <c r="F37" i="576" s="1"/>
  <c r="F36" i="479"/>
  <c r="F37" i="479" s="1"/>
  <c r="F36" i="5"/>
  <c r="F37" i="5" s="1"/>
  <c r="F33" i="541"/>
  <c r="F34" i="541" s="1"/>
  <c r="F36" i="489"/>
  <c r="F35" i="489"/>
  <c r="F38" i="403"/>
  <c r="F36" i="615"/>
  <c r="F37" i="615" s="1"/>
  <c r="F36" i="30"/>
  <c r="F37" i="30" s="1"/>
  <c r="F36" i="481"/>
  <c r="F37" i="481" s="1"/>
  <c r="F36" i="553"/>
  <c r="F35" i="553"/>
  <c r="F38" i="586"/>
  <c r="F33" i="74"/>
  <c r="F33" i="484"/>
  <c r="F32" i="306"/>
  <c r="F33" i="682"/>
  <c r="F34" i="682" s="1"/>
  <c r="F36" i="589"/>
  <c r="F37" i="589" s="1"/>
  <c r="F31" i="681"/>
  <c r="F32" i="681" s="1"/>
  <c r="E29" i="681"/>
  <c r="F33" i="476"/>
  <c r="F34" i="476" s="1"/>
  <c r="F36" i="480"/>
  <c r="F37" i="480" s="1"/>
  <c r="K65" i="1" l="1"/>
  <c r="K64" i="1" s="1"/>
  <c r="E29" i="323"/>
  <c r="F52" i="1"/>
  <c r="I18" i="1"/>
  <c r="F18" i="1" s="1"/>
  <c r="F32" i="625"/>
  <c r="F33" i="625" s="1"/>
  <c r="F36" i="1"/>
  <c r="I80" i="1"/>
  <c r="F80" i="1" s="1"/>
  <c r="F31" i="584"/>
  <c r="F32" i="584" s="1"/>
  <c r="F33" i="584" s="1"/>
  <c r="F34" i="584" s="1"/>
  <c r="F36" i="584" s="1"/>
  <c r="F37" i="584" s="1"/>
  <c r="K7" i="93"/>
  <c r="K9" i="93"/>
  <c r="K10" i="93"/>
  <c r="K6" i="93"/>
  <c r="K8" i="93"/>
  <c r="I42" i="1"/>
  <c r="I38" i="1" s="1"/>
  <c r="F31" i="93"/>
  <c r="F32" i="93" s="1"/>
  <c r="E29" i="93"/>
  <c r="F34" i="484"/>
  <c r="F34" i="74"/>
  <c r="F36" i="74" s="1"/>
  <c r="F37" i="74" s="1"/>
  <c r="G56" i="1"/>
  <c r="F34" i="635"/>
  <c r="F36" i="635" s="1"/>
  <c r="G52" i="1"/>
  <c r="F17" i="1"/>
  <c r="F49" i="1"/>
  <c r="F32" i="323"/>
  <c r="F34" i="31"/>
  <c r="F36" i="31" s="1"/>
  <c r="F37" i="31" s="1"/>
  <c r="K13" i="590"/>
  <c r="K10" i="590"/>
  <c r="K11" i="590"/>
  <c r="K6" i="590"/>
  <c r="K12" i="590"/>
  <c r="E29" i="590"/>
  <c r="F31" i="590"/>
  <c r="F32" i="590" s="1"/>
  <c r="F33" i="590" s="1"/>
  <c r="F34" i="590" s="1"/>
  <c r="F31" i="585"/>
  <c r="F32" i="585" s="1"/>
  <c r="F33" i="585" s="1"/>
  <c r="F34" i="585" s="1"/>
  <c r="F36" i="585" s="1"/>
  <c r="F37" i="585" s="1"/>
  <c r="E29" i="585"/>
  <c r="K10" i="585"/>
  <c r="K9" i="585"/>
  <c r="K8" i="585"/>
  <c r="K7" i="585"/>
  <c r="K6" i="585"/>
  <c r="F37" i="499"/>
  <c r="F38" i="499" s="1"/>
  <c r="F47" i="667"/>
  <c r="F77" i="596"/>
  <c r="F37" i="489"/>
  <c r="F38" i="489" s="1"/>
  <c r="F39" i="501"/>
  <c r="F40" i="501" s="1"/>
  <c r="F38" i="626"/>
  <c r="F38" i="29"/>
  <c r="E29" i="300"/>
  <c r="F31" i="300"/>
  <c r="K10" i="300"/>
  <c r="K6" i="300"/>
  <c r="K9" i="300"/>
  <c r="K8" i="300"/>
  <c r="K7" i="300"/>
  <c r="F36" i="588"/>
  <c r="F37" i="588" s="1"/>
  <c r="F38" i="619"/>
  <c r="F38" i="630"/>
  <c r="F38" i="577"/>
  <c r="F38" i="575"/>
  <c r="F35" i="541"/>
  <c r="F36" i="541"/>
  <c r="F38" i="576"/>
  <c r="F38" i="668"/>
  <c r="F35" i="635"/>
  <c r="F38" i="31"/>
  <c r="F38" i="5"/>
  <c r="F38" i="479"/>
  <c r="F37" i="553"/>
  <c r="F38" i="615"/>
  <c r="F36" i="476"/>
  <c r="F37" i="476" s="1"/>
  <c r="F38" i="545"/>
  <c r="F38" i="589"/>
  <c r="F38" i="480"/>
  <c r="F36" i="682"/>
  <c r="F37" i="682" s="1"/>
  <c r="F36" i="484"/>
  <c r="F37" i="484" s="1"/>
  <c r="F38" i="481"/>
  <c r="F38" i="30"/>
  <c r="F33" i="681"/>
  <c r="F34" i="681" s="1"/>
  <c r="F33" i="306"/>
  <c r="F34" i="625" l="1"/>
  <c r="F36" i="625" s="1"/>
  <c r="F37" i="625" s="1"/>
  <c r="F38" i="625" s="1"/>
  <c r="I15" i="1"/>
  <c r="F33" i="323"/>
  <c r="F34" i="323" s="1"/>
  <c r="F42" i="1"/>
  <c r="F33" i="93"/>
  <c r="F34" i="93" s="1"/>
  <c r="F36" i="93" s="1"/>
  <c r="F37" i="93" s="1"/>
  <c r="F38" i="93" s="1"/>
  <c r="F32" i="300"/>
  <c r="F36" i="590"/>
  <c r="F37" i="590" s="1"/>
  <c r="F38" i="585"/>
  <c r="F38" i="553"/>
  <c r="I104" i="1"/>
  <c r="F37" i="635"/>
  <c r="F37" i="541"/>
  <c r="F38" i="541" s="1"/>
  <c r="F38" i="588"/>
  <c r="F34" i="306"/>
  <c r="F36" i="306" s="1"/>
  <c r="F37" i="306" s="1"/>
  <c r="I8" i="1"/>
  <c r="F38" i="682"/>
  <c r="F38" i="476"/>
  <c r="F36" i="681"/>
  <c r="F37" i="681" s="1"/>
  <c r="F38" i="484"/>
  <c r="I98" i="1"/>
  <c r="F38" i="584"/>
  <c r="F38" i="74"/>
  <c r="F33" i="300" l="1"/>
  <c r="F34" i="300" s="1"/>
  <c r="F36" i="300" s="1"/>
  <c r="F37" i="300" s="1"/>
  <c r="F38" i="300" s="1"/>
  <c r="F36" i="323"/>
  <c r="F37" i="323" s="1"/>
  <c r="F38" i="323" s="1"/>
  <c r="F38" i="590"/>
  <c r="F38" i="635"/>
  <c r="F38" i="681"/>
  <c r="F38" i="306"/>
  <c r="I65" i="1" l="1"/>
  <c r="I64" i="1" s="1"/>
  <c r="J50" i="1" l="1"/>
  <c r="I112" i="1"/>
  <c r="I113" i="1" l="1"/>
  <c r="I114" i="1" s="1"/>
  <c r="K14" i="1"/>
  <c r="K109" i="1" s="1"/>
  <c r="J14" i="1"/>
  <c r="J109" i="1" s="1"/>
  <c r="I50" i="1"/>
  <c r="I14" i="1" l="1"/>
  <c r="I109" i="1" s="1"/>
  <c r="H108" i="1" l="1"/>
  <c r="G108" i="1" l="1"/>
  <c r="F108" i="1" l="1"/>
</calcChain>
</file>

<file path=xl/sharedStrings.xml><?xml version="1.0" encoding="utf-8"?>
<sst xmlns="http://schemas.openxmlformats.org/spreadsheetml/2006/main" count="5806" uniqueCount="535">
  <si>
    <t>Ед. изм</t>
  </si>
  <si>
    <t>Колич.</t>
  </si>
  <si>
    <t>Отделочные работы</t>
  </si>
  <si>
    <t>м2</t>
  </si>
  <si>
    <t>Монтаж армирующих углов</t>
  </si>
  <si>
    <t>мп</t>
  </si>
  <si>
    <t>Шпатлевка стен, перегородок</t>
  </si>
  <si>
    <t>шт</t>
  </si>
  <si>
    <t>ВСЕГО работы и материалы (с НДС):</t>
  </si>
  <si>
    <t>в том числе:</t>
  </si>
  <si>
    <t>Всего работ с НДС:</t>
  </si>
  <si>
    <t>Всего материалов с НДС:</t>
  </si>
  <si>
    <t>Всего по договорной цене:</t>
  </si>
  <si>
    <t>комп.</t>
  </si>
  <si>
    <t xml:space="preserve"> </t>
  </si>
  <si>
    <t>№ п/п</t>
  </si>
  <si>
    <t>Наименование работ</t>
  </si>
  <si>
    <t>Ед. изм.</t>
  </si>
  <si>
    <t>Объем</t>
  </si>
  <si>
    <t>Цена, грн.</t>
  </si>
  <si>
    <t>Стоимость, грн.</t>
  </si>
  <si>
    <t>Итого:</t>
  </si>
  <si>
    <t>Наименование затрат</t>
  </si>
  <si>
    <t>№ поз.</t>
  </si>
  <si>
    <t>Наименование</t>
  </si>
  <si>
    <t>Стоимость работ</t>
  </si>
  <si>
    <t>расч.</t>
  </si>
  <si>
    <t>Материалы</t>
  </si>
  <si>
    <t>Монтаж металлического каркаса</t>
  </si>
  <si>
    <t>Облицовка стен ГКЛ</t>
  </si>
  <si>
    <t>Заделка швов ГКЛ(серпянка, шпаклевка, шлифовка)</t>
  </si>
  <si>
    <t>ГКЛ 12,5мм 1,2х2,5м</t>
  </si>
  <si>
    <t>Профиль UW 75х40 (3м) стеновой</t>
  </si>
  <si>
    <t>Профиль CW 75х50 (3м) стеновой</t>
  </si>
  <si>
    <t>Саморезы 4,2х13 с пресшайбой (сверло)</t>
  </si>
  <si>
    <t>Саморезы 3,5х25</t>
  </si>
  <si>
    <t>Дюбель-гвоздь 6х40</t>
  </si>
  <si>
    <t>Шпатлевка "FUGENFULLER KNAUF" 25 кг</t>
  </si>
  <si>
    <t>кг</t>
  </si>
  <si>
    <t>Облицовка стен ГКЛ с двух сторон</t>
  </si>
  <si>
    <t>Заделка швов ГКЛ(серпянка, шпаклевка, шлифовка) с двух сторон</t>
  </si>
  <si>
    <t xml:space="preserve"> Грунтовка поверхности</t>
  </si>
  <si>
    <t xml:space="preserve"> Финишная шпатлевка (со шлифовкой)</t>
  </si>
  <si>
    <t>литр</t>
  </si>
  <si>
    <t>Поклейка паутинки</t>
  </si>
  <si>
    <t xml:space="preserve"> Клей для стеклообоев (кор.)</t>
  </si>
  <si>
    <t>Уголок перфорированный</t>
  </si>
  <si>
    <t xml:space="preserve"> Грунтовка под покраску</t>
  </si>
  <si>
    <t xml:space="preserve"> Окраска за 2 раза</t>
  </si>
  <si>
    <t xml:space="preserve"> Краска Tikkurila Simhony </t>
  </si>
  <si>
    <t>Жидкие гвозди</t>
  </si>
  <si>
    <t>бал</t>
  </si>
  <si>
    <t>Силикон цветной</t>
  </si>
  <si>
    <t>Распиловка керамической плитки</t>
  </si>
  <si>
    <t>шт.</t>
  </si>
  <si>
    <t>бал.</t>
  </si>
  <si>
    <t>Монтаж дверного блока</t>
  </si>
  <si>
    <t>комп</t>
  </si>
  <si>
    <t>Пена монтажна Ceresit TS 61</t>
  </si>
  <si>
    <t>Доводчик</t>
  </si>
  <si>
    <t>Профиль UD27х28 (3м) потолочный</t>
  </si>
  <si>
    <t>Профиль CD60х27 (3м) потолочный</t>
  </si>
  <si>
    <t>ЗАКАЗЧИК</t>
  </si>
  <si>
    <t>ПОДРЯДЧИК</t>
  </si>
  <si>
    <t>итого прямые затраты</t>
  </si>
  <si>
    <t>итого:</t>
  </si>
  <si>
    <t>проч накрутки</t>
  </si>
  <si>
    <t>Всего:</t>
  </si>
  <si>
    <t>в том числе НДС</t>
  </si>
  <si>
    <t xml:space="preserve">транспорнтые расходы </t>
  </si>
  <si>
    <t>накладные расходы</t>
  </si>
  <si>
    <t>Монтаж пластикового плинтуса на клей</t>
  </si>
  <si>
    <t>Плинтус пластиковый KORNER LP52</t>
  </si>
  <si>
    <t>Крепеж для плинтуса</t>
  </si>
  <si>
    <t>Заглушки, соединители, углы внутренние, углы наружные</t>
  </si>
  <si>
    <t>Анкер-клин М6х40</t>
  </si>
  <si>
    <t>Подвес с зажимом</t>
  </si>
  <si>
    <t>Тяга к подвесу</t>
  </si>
  <si>
    <t>Грунтовка пола</t>
  </si>
  <si>
    <t>Крестики для плитки</t>
  </si>
  <si>
    <t>упак</t>
  </si>
  <si>
    <t>Р8</t>
  </si>
  <si>
    <t>Монтаж доводчика</t>
  </si>
  <si>
    <t>Р35</t>
  </si>
  <si>
    <t>Р38</t>
  </si>
  <si>
    <t>Р39</t>
  </si>
  <si>
    <t>Р40</t>
  </si>
  <si>
    <t>Р46</t>
  </si>
  <si>
    <t>Р1</t>
  </si>
  <si>
    <t>Р9</t>
  </si>
  <si>
    <t>Р7</t>
  </si>
  <si>
    <t>Р6</t>
  </si>
  <si>
    <t>Р4</t>
  </si>
  <si>
    <t>Р2</t>
  </si>
  <si>
    <t>Р3</t>
  </si>
  <si>
    <t>Р18</t>
  </si>
  <si>
    <t xml:space="preserve"> Краска Tikkurila Simhony  </t>
  </si>
  <si>
    <t xml:space="preserve">Облицовка каркаса ГКЛ </t>
  </si>
  <si>
    <t xml:space="preserve"> Заделка швов ГКЛ(серпянка, шпаклевка, шлифовка)</t>
  </si>
  <si>
    <t>Саморезы 3,5х35</t>
  </si>
  <si>
    <t>Подвес в сборе(стержень с крючком, стердень с ушком, бабочка)</t>
  </si>
  <si>
    <t>профиль металлический</t>
  </si>
  <si>
    <t xml:space="preserve">       ДОГОВОРНАЯ ЦЕНА </t>
  </si>
  <si>
    <t>Р12</t>
  </si>
  <si>
    <t>кабель ВВГнг  3х1,5</t>
  </si>
  <si>
    <t>кабель ВВГнг 3х2,5</t>
  </si>
  <si>
    <t>м</t>
  </si>
  <si>
    <t>Распред.коробка DKC</t>
  </si>
  <si>
    <t>Клемник WaGo</t>
  </si>
  <si>
    <t>Коробка установочная "COPOS"</t>
  </si>
  <si>
    <t>Инженерные системы и  сети</t>
  </si>
  <si>
    <t>Электромонтажные работы</t>
  </si>
  <si>
    <t>Р 110</t>
  </si>
  <si>
    <t>Р 111</t>
  </si>
  <si>
    <t>Р 118</t>
  </si>
  <si>
    <t>Р 113</t>
  </si>
  <si>
    <t>Р 114</t>
  </si>
  <si>
    <t>Р 115</t>
  </si>
  <si>
    <t>Р 116</t>
  </si>
  <si>
    <t>Р 119</t>
  </si>
  <si>
    <t>Р 121</t>
  </si>
  <si>
    <t>Р 122</t>
  </si>
  <si>
    <t>Р 123</t>
  </si>
  <si>
    <t>Установка и расключение распределительных коробок</t>
  </si>
  <si>
    <t>Р 124</t>
  </si>
  <si>
    <t>Р 125</t>
  </si>
  <si>
    <t>Р 126</t>
  </si>
  <si>
    <t>Р 127</t>
  </si>
  <si>
    <t>Пусконаладочные работы</t>
  </si>
  <si>
    <t>№ расчёта</t>
  </si>
  <si>
    <t>Р 112</t>
  </si>
  <si>
    <t>Монтаж гофры электротехнических  основных силовых магистралей</t>
  </si>
  <si>
    <t>Дюбель 6х80</t>
  </si>
  <si>
    <t>Увязки для кабелей 200х4</t>
  </si>
  <si>
    <t>Крепление для труб диам 20</t>
  </si>
  <si>
    <t>прибыль</t>
  </si>
  <si>
    <t>м.п.</t>
  </si>
  <si>
    <t>Р5</t>
  </si>
  <si>
    <t>Слаботочные и компьютерные сети</t>
  </si>
  <si>
    <t>Р 139</t>
  </si>
  <si>
    <t>Р141</t>
  </si>
  <si>
    <t>Р 142</t>
  </si>
  <si>
    <t>Р 144</t>
  </si>
  <si>
    <t>Колонки</t>
  </si>
  <si>
    <t xml:space="preserve">Шпилька резьбовкая М8,2м </t>
  </si>
  <si>
    <t xml:space="preserve">Кнопка АРВВ-22 </t>
  </si>
  <si>
    <t>Автоматический выключатель Moeller PL-6 С16/1</t>
  </si>
  <si>
    <t>Автоматический выключатель Moeller PL-6-C 10/1</t>
  </si>
  <si>
    <t>Автоматический выключатель Moeller PL-6-C 6/1</t>
  </si>
  <si>
    <t>Всего    цена</t>
  </si>
  <si>
    <t>Работа</t>
  </si>
  <si>
    <t>Стоимость всего с НДС(грн)</t>
  </si>
  <si>
    <t>Всего стоимость</t>
  </si>
  <si>
    <t>Подготовка покрытия к укладке</t>
  </si>
  <si>
    <t>Шкурка шлифовальная</t>
  </si>
  <si>
    <t>Гофрированая труба, нероспространяющая горение діам.20 DKC</t>
  </si>
  <si>
    <t xml:space="preserve">Суппорт установочный LEGRAND </t>
  </si>
  <si>
    <t>Р 130</t>
  </si>
  <si>
    <t>Шина нулевая</t>
  </si>
  <si>
    <t>Шина соеденительная 3-х фазная</t>
  </si>
  <si>
    <t>Кронштейн металический 120мм</t>
  </si>
  <si>
    <t>скидка на заработную плату</t>
  </si>
  <si>
    <t>Прокладка кабеля ПВ3 6 мм2</t>
  </si>
  <si>
    <t>Провод ПВ3 6 мм2</t>
  </si>
  <si>
    <t>Р 113а</t>
  </si>
  <si>
    <t>Р 114а</t>
  </si>
  <si>
    <t>Контактор для дистанц.отк.  Z-SCH 230/25-40</t>
  </si>
  <si>
    <t>Контактор для дистанц.отк.  Z-SCH 230/25-20</t>
  </si>
  <si>
    <t>Автоматический выключатель Moeller PL6-C2/1</t>
  </si>
  <si>
    <t xml:space="preserve"> Диф.автомат PFL6-16/1N/C/0.03</t>
  </si>
  <si>
    <t xml:space="preserve">Рамка одноместная LEGRAND </t>
  </si>
  <si>
    <t xml:space="preserve">Скотч </t>
  </si>
  <si>
    <t xml:space="preserve">Гофрокартон </t>
  </si>
  <si>
    <t>Р 100</t>
  </si>
  <si>
    <t>Р 102</t>
  </si>
  <si>
    <t>Лампа люм. PHILIPS TL-D 36/830</t>
  </si>
  <si>
    <t>Лампа люм. PHILIPS TL-D 18/830</t>
  </si>
  <si>
    <t>Лампа мет. гал. 70 Вт PHILIPS CDM-TC/930 Elite</t>
  </si>
  <si>
    <t>BS-7141-8 (с наклейками .01 и .08)</t>
  </si>
  <si>
    <t>Проверка сопротивления и изоляции с выдачей протоколов замера сопротилений и акты</t>
  </si>
  <si>
    <t>Свет-к люм.накл. ЛСП-01-2х36-211 ЕЛ</t>
  </si>
  <si>
    <t>Монтаж светильников потол. люм. накл. ЛСП-01-2х36-211 ЕЛ</t>
  </si>
  <si>
    <t>Затирочная смесь KILTO</t>
  </si>
  <si>
    <t>Проектные и подготовительные работы</t>
  </si>
  <si>
    <t>Р61</t>
  </si>
  <si>
    <t>Р101</t>
  </si>
  <si>
    <t>Р 128</t>
  </si>
  <si>
    <t>Провод акустический ШВВП 2х1,5</t>
  </si>
  <si>
    <t>Р 199</t>
  </si>
  <si>
    <t>Вентиляция и кондиционирование</t>
  </si>
  <si>
    <t>в том числе НДС:</t>
  </si>
  <si>
    <t>Расключение ИБП</t>
  </si>
  <si>
    <t>Р 129</t>
  </si>
  <si>
    <t>Прокладка кабеля МГШВ 2х1,5</t>
  </si>
  <si>
    <t>Выполняемые работы</t>
  </si>
  <si>
    <t>Р32</t>
  </si>
  <si>
    <t>Монтаж светильников потол. люм.накл. ЛСП-01-2х36-211 ЕЛ на складе</t>
  </si>
  <si>
    <t>Саморезы 3,5х9,5 (сверло)</t>
  </si>
  <si>
    <t>Legrand Valena Розетка компьютерная 1xRJ45 кат. 5e 774238 белая</t>
  </si>
  <si>
    <t>Пленка полиэтиленовая</t>
  </si>
  <si>
    <t>Гофрированая труба, нероспространяющая горение діам.32 метал</t>
  </si>
  <si>
    <t>Малярные работы по потолкам</t>
  </si>
  <si>
    <t>Малярные работы по стенам, перегородкам и колоннам</t>
  </si>
  <si>
    <t>Р29</t>
  </si>
  <si>
    <t>Малярные работы по стенам, перегородкам</t>
  </si>
  <si>
    <t>Защита пола гофрокартоном</t>
  </si>
  <si>
    <t>Р47</t>
  </si>
  <si>
    <t>м.п</t>
  </si>
  <si>
    <t>Р 120</t>
  </si>
  <si>
    <t>Розетка LEGRAND внутреннего исполнения</t>
  </si>
  <si>
    <t>Установка  и комутация ЩО</t>
  </si>
  <si>
    <t>Установка  и комутация ЩС1</t>
  </si>
  <si>
    <t>Р 131</t>
  </si>
  <si>
    <t>Установка  и комутация ЩС2</t>
  </si>
  <si>
    <t>Лоток перфорированный 50х50</t>
  </si>
  <si>
    <t>Р 145</t>
  </si>
  <si>
    <t>Р53</t>
  </si>
  <si>
    <t>ГКЛ 12,5мм 1,2х2,5м противопожарный</t>
  </si>
  <si>
    <t>Облицовка стен ГКЛ с двух сторон в два слоя</t>
  </si>
  <si>
    <t>Монтаж металлического каркаса с закладываем изоляции</t>
  </si>
  <si>
    <t>кабель ВВГнг 5х10</t>
  </si>
  <si>
    <t>Щит метал индивидуального исполнения</t>
  </si>
  <si>
    <t>Автоматический выключатель Moeller PL-6 С25/3</t>
  </si>
  <si>
    <t>Щит метал индивидуального изготовления</t>
  </si>
  <si>
    <t>Установка  и комутация ЩС3</t>
  </si>
  <si>
    <t>Автоматический выключатель Moeller PL-6-C 16/1</t>
  </si>
  <si>
    <t>Разработка  и согласование с арендодателем Электропроекта</t>
  </si>
  <si>
    <t>Установка и расключение розеток</t>
  </si>
  <si>
    <t>Потолок "Грильято" 100х100  черный цвет</t>
  </si>
  <si>
    <t>Самовыравнивающая смесь Ceresit CN 72</t>
  </si>
  <si>
    <t>Грунтовка СТ-17</t>
  </si>
  <si>
    <t>л</t>
  </si>
  <si>
    <t>Установка  и комутация ВРЩ</t>
  </si>
  <si>
    <t>комплект</t>
  </si>
  <si>
    <t>Пластина для заземления PTCE</t>
  </si>
  <si>
    <t>болтовое соединенние в сборе</t>
  </si>
  <si>
    <t>Оклейка  стен, перегородок и колонн паутинкой (стеклохолст)</t>
  </si>
  <si>
    <t>Оклейка  стен, перегородок паутинкой (стеклохолст)</t>
  </si>
  <si>
    <t>П1</t>
  </si>
  <si>
    <t>П4</t>
  </si>
  <si>
    <t>П5</t>
  </si>
  <si>
    <t>П2</t>
  </si>
  <si>
    <t>П3</t>
  </si>
  <si>
    <t>Р33</t>
  </si>
  <si>
    <t>Облицовка стен ГКЛ в один слой  на каркасе 75</t>
  </si>
  <si>
    <t>Прокладка кабеля ВВГнгд 3х1,5</t>
  </si>
  <si>
    <t>Прокладка кабеля ВВГнгд 3х2,5</t>
  </si>
  <si>
    <t>Прокладка кабеля ВВГнгд 5х10</t>
  </si>
  <si>
    <t>Установка колонок  TOA PC-1869</t>
  </si>
  <si>
    <t>Р21</t>
  </si>
  <si>
    <t>г.Киев</t>
  </si>
  <si>
    <t xml:space="preserve"> ООО "ОСТИН"</t>
  </si>
  <si>
    <t>Расчет №</t>
  </si>
  <si>
    <t>лист</t>
  </si>
  <si>
    <t>рулон</t>
  </si>
  <si>
    <t>Р 200</t>
  </si>
  <si>
    <t xml:space="preserve"> ___________________Савельева А.Ю.</t>
  </si>
  <si>
    <t>Директор</t>
  </si>
  <si>
    <t>Серпянка самоклеющаяся (5 см.)</t>
  </si>
  <si>
    <t xml:space="preserve"> Шпатлевка MULTI-FINISH KNAUF </t>
  </si>
  <si>
    <t xml:space="preserve"> Грунтовка глубокого проникновения</t>
  </si>
  <si>
    <t xml:space="preserve"> Шпатлевка FINISH KNAUF </t>
  </si>
  <si>
    <t xml:space="preserve"> Грунтовка универсальная Ceresit СТ17</t>
  </si>
  <si>
    <t xml:space="preserve">Шпатлевка "FUGENFULLER KNAUF" </t>
  </si>
  <si>
    <t xml:space="preserve">Серпянка самоклеющаяся (5 см.) </t>
  </si>
  <si>
    <t xml:space="preserve"> Шпатлевка MULTI-FINISH KNAUF</t>
  </si>
  <si>
    <t>Стеклохолст малярный паутинка W40</t>
  </si>
  <si>
    <t>Шпатлевка "FUGENFULLER KNAUF"</t>
  </si>
  <si>
    <t xml:space="preserve">Клей для керамогранита ceresit cm 11 </t>
  </si>
  <si>
    <t>Стеклохолст малярный паутинка W30</t>
  </si>
  <si>
    <t xml:space="preserve"> Шпатлевка FINISH KNAUF</t>
  </si>
  <si>
    <t>Теплоизоляция Изовер 50 мм</t>
  </si>
  <si>
    <t>кабеля FTP cat.5e 4pair</t>
  </si>
  <si>
    <t>Автоматический выключатель Moeller PL6-C32/3</t>
  </si>
  <si>
    <t>Автоматический выключатель Moeller PL6-C  40/1</t>
  </si>
  <si>
    <t>Автоматический выключатель Moeller PL6-C2/0</t>
  </si>
  <si>
    <t xml:space="preserve">Прокладка кабеля UTP и FTP cat.5e 4pair </t>
  </si>
  <si>
    <t>кабеля UTP cat.5e 4pair</t>
  </si>
  <si>
    <t>Установка розеток сетевых RJ45</t>
  </si>
  <si>
    <t>Выключатель LEGRAND одномодульный</t>
  </si>
  <si>
    <t>Рубильник перекидной 40А</t>
  </si>
  <si>
    <t>Щит метал  с местом под счетчик (72 мод)</t>
  </si>
  <si>
    <t>Р 58</t>
  </si>
  <si>
    <t>_____________________Савельева А.Ю.</t>
  </si>
  <si>
    <t>Заводская порезка плитки по размеру 60х30</t>
  </si>
  <si>
    <t>Грунтовка универсальная 10л. Ceresit СТ17</t>
  </si>
  <si>
    <t>Р 59</t>
  </si>
  <si>
    <t>Прокладка акустического кабеля ШВВП 2х1,5</t>
  </si>
  <si>
    <t>NORDIC: XTS12-3 Правий токоподвод білий</t>
  </si>
  <si>
    <t>NORDIC: XTS21-3 Внутрішній стик білий</t>
  </si>
  <si>
    <t>NORDIC: XTS41-3 Заглушка біла</t>
  </si>
  <si>
    <t>NORDIC: XTS4200-3 Трек NOKIA трифазний білий, 2 м</t>
  </si>
  <si>
    <t>Р27</t>
  </si>
  <si>
    <t>Установка лючков 400х400 с замком</t>
  </si>
  <si>
    <t>Люк 400х400 с замком</t>
  </si>
  <si>
    <t>Разработка  проекта   и согласование с арендодателем ВК(вентиляция, кондиционирование)</t>
  </si>
  <si>
    <t>Разработка и согласование рабочей документации с арендодателем АР (архитектурные решения) рабочая документация (РД)</t>
  </si>
  <si>
    <t xml:space="preserve">Разработка дизайн проекта </t>
  </si>
  <si>
    <t>Согласование Дизайн проекта с Арендодателем и службами ГосПОЖнадзора (получение положительного экспертного заключения)</t>
  </si>
  <si>
    <t>Цена  единицы с НДС(грн)</t>
  </si>
  <si>
    <t>Директор_____________________Савельева А.Ю.</t>
  </si>
  <si>
    <t>Установка музыкального центра с DVD LG DH-3120S</t>
  </si>
  <si>
    <t>Музыкальный центр с DVD  LG DH-3120S</t>
  </si>
  <si>
    <t>Счетчик 3-х фазний  НІК 2301 АРП2-1100 220/380В</t>
  </si>
  <si>
    <t>Автоматический выключатель Moeller PL6-C25/3</t>
  </si>
  <si>
    <t>Автоматический выключатель Moeller PLHT C150/3</t>
  </si>
  <si>
    <t>Прокладка кабеля ВВГнгд 5х4</t>
  </si>
  <si>
    <t>кабель ВВГнг 5х4</t>
  </si>
  <si>
    <t>кабель ВВГнгд 5х2,5</t>
  </si>
  <si>
    <t>Прокладка кабеля ВВГнгд 3х4</t>
  </si>
  <si>
    <t>Р 117</t>
  </si>
  <si>
    <t>кабель ВВГнгд 3х4</t>
  </si>
  <si>
    <t>Р 132</t>
  </si>
  <si>
    <t>Прокладка кабеля ВВГнгд 5х2,5</t>
  </si>
  <si>
    <t>Директор ________________Савельева А.Ю.</t>
  </si>
  <si>
    <t>Лоток перфорированный 100х100</t>
  </si>
  <si>
    <t>Р 133</t>
  </si>
  <si>
    <t>Р 117а</t>
  </si>
  <si>
    <t>Заглушка на кабель нанал</t>
  </si>
  <si>
    <t>Прокладка кабель канала 100х50</t>
  </si>
  <si>
    <t>Кабель канал 100х50</t>
  </si>
  <si>
    <t>Р 103</t>
  </si>
  <si>
    <t>Р 70</t>
  </si>
  <si>
    <t>Решетка радиаторная вентиляционная 600х600</t>
  </si>
  <si>
    <t>Монтаж лотков перфорированных 50х50 мм для видеонаблюдения</t>
  </si>
  <si>
    <t>Монтаж лотков перфорированных 100х100 мм для силовых сетей</t>
  </si>
  <si>
    <t>Р36</t>
  </si>
  <si>
    <t>Р69</t>
  </si>
  <si>
    <t>Р37</t>
  </si>
  <si>
    <t>Дверной блок  финский 21-10</t>
  </si>
  <si>
    <t>Ограничитель открывания</t>
  </si>
  <si>
    <t>Монтаж ограничителя открывания</t>
  </si>
  <si>
    <t>Шпатлевка стен, перегородок и колонн</t>
  </si>
  <si>
    <t>Монтаж дверей легких 21-10</t>
  </si>
  <si>
    <t>Усиление проемов и противопожарной перегородки  профильной трубой 75*50</t>
  </si>
  <si>
    <t>ключ механический блокировки розетки</t>
  </si>
  <si>
    <t>Шпатлевка потолков с учетом ребер</t>
  </si>
  <si>
    <t>Малярные работы по потолкам с учетом ребер</t>
  </si>
  <si>
    <t>Плитка керамическая ДАЙСЕН АНТРАЦИТ</t>
  </si>
  <si>
    <t>Р9_1</t>
  </si>
  <si>
    <t>Малярные работы по перегородкам в запотолочном пространстве</t>
  </si>
  <si>
    <t>Р26</t>
  </si>
  <si>
    <t>Подготовка поверхности(обеспыливание, грунтовка)</t>
  </si>
  <si>
    <t>Наклейка линолеума</t>
  </si>
  <si>
    <t>Напольное гомогенное покрытие  (цвет беж)</t>
  </si>
  <si>
    <t xml:space="preserve"> Грунтовка </t>
  </si>
  <si>
    <t>Клей для линолемума  thomsit K 188 E</t>
  </si>
  <si>
    <t>Шнур сварочный к Light grey</t>
  </si>
  <si>
    <t>Монтаж светильников  ARS /R418 в офисе</t>
  </si>
  <si>
    <t>Лампа КЛ PHILIPS PL-T/4P 42/830</t>
  </si>
  <si>
    <t>Фасонные изделия</t>
  </si>
  <si>
    <t>Клей</t>
  </si>
  <si>
    <t>Р48</t>
  </si>
  <si>
    <t>Р49</t>
  </si>
  <si>
    <t>Р38_1</t>
  </si>
  <si>
    <t>Р39_1</t>
  </si>
  <si>
    <t>Р40_1</t>
  </si>
  <si>
    <t>Р27_1</t>
  </si>
  <si>
    <t>Р26_1</t>
  </si>
  <si>
    <t>Р46_1</t>
  </si>
  <si>
    <t>Труба прямоугольная 75*50*3</t>
  </si>
  <si>
    <t>Р53_1</t>
  </si>
  <si>
    <t>Монтаж ограничителя открыванмя двери</t>
  </si>
  <si>
    <t>Ограничитель открывания двери</t>
  </si>
  <si>
    <t>Штробление в полу</t>
  </si>
  <si>
    <t xml:space="preserve">Монтаж пластикового плинтуса </t>
  </si>
  <si>
    <t>Монтаж многоуровневых потолков из ГКЛ(развернутая поверхность)</t>
  </si>
  <si>
    <t>Монтаж потолков "Грильято" с ячейкой 100х100 черный</t>
  </si>
  <si>
    <t>Монтаж перегородок из ГКЛ двухсторонних 100 мм</t>
  </si>
  <si>
    <t>Монтаж стяжки толщиной 10 мм самовыравнивающейся</t>
  </si>
  <si>
    <t>Монтаж полов из плитки керамической ДАЙСЕН АНТРАЦИТ</t>
  </si>
  <si>
    <t>Монтаж плинтуса из плитки керамической ДАЙСЕН АНТРАЦИТ</t>
  </si>
  <si>
    <t>Монтаж лючков 500х500 в цвет потолка для доступа к инженерным комуникациям</t>
  </si>
  <si>
    <t xml:space="preserve">Монтаж закладных деталей </t>
  </si>
  <si>
    <t>Монтаж закладных в запотолочном пространстве</t>
  </si>
  <si>
    <t>Монтаж горизонтальных закладных для крепления подвесного офисного оборудования</t>
  </si>
  <si>
    <t>Монтаж полов из ленолеума</t>
  </si>
  <si>
    <t>Монтаж плинтуса из ПВХ</t>
  </si>
  <si>
    <t xml:space="preserve">Монтаж противопожарных перегородок  из ГКЛ двусторонних в два слоя </t>
  </si>
  <si>
    <t>Монтаж противопожарных перегородок  из ГКЛ двусторонних в два слоя, примыкающим к стенам ТЦ</t>
  </si>
  <si>
    <t>Монтаж  стяжки толщиной 10 мм самовыравнивающейся</t>
  </si>
  <si>
    <t>Монтаж горизонтальных закладных для стелажей на отметке +1.000 и +2.000</t>
  </si>
  <si>
    <t>Монтаж заземления лотков</t>
  </si>
  <si>
    <t>Монтаж системы вентиляци, в т.ч.ПНР(пуско-наладочные работы)</t>
  </si>
  <si>
    <t>Монтаж системы кондиционирования, в т.ч.ПНР (пуско-наладочные работы)</t>
  </si>
  <si>
    <t>Монтаж каркаса</t>
  </si>
  <si>
    <t>Монтаж и шпаклевание перфоуголка</t>
  </si>
  <si>
    <t>Монтаж закладных деталей</t>
  </si>
  <si>
    <t>Монтаж напольного покрытия из керамогранита</t>
  </si>
  <si>
    <t>Монтаж плинтуса из керамогранита</t>
  </si>
  <si>
    <t>Монтаж светильников  встраиваемых DLS 242 HF</t>
  </si>
  <si>
    <t>NORDIC: XTS4200-2 Трек NOKIA трифазний черный, 2 м</t>
  </si>
  <si>
    <t>NORDIC: XTS41-2 Заглушка черна</t>
  </si>
  <si>
    <t>NORDIC: XTS34-2 Лівий кут чорний</t>
  </si>
  <si>
    <t>NORDIC: XTS21-2 Внутрішній стик чорний</t>
  </si>
  <si>
    <t>NORDIC: XTS12-2 Правий токоподвод чорний</t>
  </si>
  <si>
    <t>Світильник ARS/ R418:10641810</t>
  </si>
  <si>
    <t>Світильник DLS 242 HF черный</t>
  </si>
  <si>
    <t>Світильник DLS 242 HF Helvar 1201000690</t>
  </si>
  <si>
    <t>Р13</t>
  </si>
  <si>
    <t>Облицовка колонн ГКЛ в один слой  на каркасе 75</t>
  </si>
  <si>
    <t>Устройство деформационного шва на стенах, колонах и по потолку по технологии KNAUF</t>
  </si>
  <si>
    <t>Устройство деформационного шва в полу профиль PARV 46-20</t>
  </si>
  <si>
    <t>Гипсокартон KNAUF 12,5*1200*2500мм</t>
  </si>
  <si>
    <t>Профиль UW 50х50 (3м) стеновой</t>
  </si>
  <si>
    <t>Торцовка гипсокартона П- образная</t>
  </si>
  <si>
    <t>Шов деформационный PARV 46-20</t>
  </si>
  <si>
    <t>Дюбелей с шестигранной головкой  HRD UGT 10x80</t>
  </si>
  <si>
    <t>Р10</t>
  </si>
  <si>
    <t>Р11</t>
  </si>
  <si>
    <t>Устройство ограждения по периметру магазина из сетки Рабица</t>
  </si>
  <si>
    <t xml:space="preserve">Сетка рабица  оцинкованная50*50*1,8  </t>
  </si>
  <si>
    <t>проволока вязальная</t>
  </si>
  <si>
    <t>Уголок 25х25х3</t>
  </si>
  <si>
    <t>Саморезы 3,5х9,5</t>
  </si>
  <si>
    <t>Дюбель-гвоздь 6х40 (метал)</t>
  </si>
  <si>
    <t>Р14</t>
  </si>
  <si>
    <t>Р41</t>
  </si>
  <si>
    <t>Приложение №1     
к Договору строительного подряда № 
от ____________ 2014г.</t>
  </si>
  <si>
    <t>Приложение №1    
к Договору строительного подряда № 
от __________.2014г.</t>
  </si>
  <si>
    <t>Монтаж шинопроводов трехфазных NORDIC</t>
  </si>
  <si>
    <t>NORDIC: Подивись гнучкий, 5 метрів 3424.01.5 белый</t>
  </si>
  <si>
    <t xml:space="preserve">Монтаж светильников ELPRO SONO GRANDE CDM-T70W 3804  на шинопроводах </t>
  </si>
  <si>
    <t>Світильник ELPRO SONO GRANDE CDM-T70W 3804.01. S белый</t>
  </si>
  <si>
    <t>Світильник ELPRO SONO GRANDE CDM-T70W 3804.01. Z белый</t>
  </si>
  <si>
    <t>Світильник ELPRO SONO GRANDE CDM-T70W 3804.01. Y белый</t>
  </si>
  <si>
    <t>Світильник ELPRO SONO GRANDE CDM-T70W 3804.02. Y черный</t>
  </si>
  <si>
    <t>Торговый зал с витринами + примерочные: S=308,4+25=333,4 м2</t>
  </si>
  <si>
    <t>Офисные помещения S=10,5 м2</t>
  </si>
  <si>
    <t>Помещение для хранения суточного запаса товара: S=23,5 м2</t>
  </si>
  <si>
    <t>Монтаж дверей металлических противопожарных с доводчиком и клеймом шириной 1000 мм</t>
  </si>
  <si>
    <t>Дверной блок  металлический огнестойкий  2100х1000</t>
  </si>
  <si>
    <t>Воздушно-тепловая завеса Neoclima Standart E44</t>
  </si>
  <si>
    <t>Клапан огнезадерживающий КПУ-1М Ø250 с приводом</t>
  </si>
  <si>
    <t>Клапан огнезадерживающий КПУ-1М Ø125 с приводом</t>
  </si>
  <si>
    <t>Решетка регулируемая РР 1200*600</t>
  </si>
  <si>
    <t>Дроссель-клапан Ø315</t>
  </si>
  <si>
    <t>Дроссель-клапан Ø100</t>
  </si>
  <si>
    <t>Дроссель-клапан Ø200</t>
  </si>
  <si>
    <t>Дроссель-клапан Ø125</t>
  </si>
  <si>
    <t>Дроссель-клапан Ø160</t>
  </si>
  <si>
    <t>Диффузор ПДК20</t>
  </si>
  <si>
    <t>Диффузор ПДК12</t>
  </si>
  <si>
    <t>Диффузор МВ150ПФс</t>
  </si>
  <si>
    <t>Диффузор МВ125ПФс</t>
  </si>
  <si>
    <t>Диффузор МВ100ПФс</t>
  </si>
  <si>
    <t>Воздуховод из оц.стали 1,0 мм. размером 1000 *600__всего__ 2__м пог</t>
  </si>
  <si>
    <t>Воздуховод из оц.стали 0,7 мм. размером 600 *600__всего__ 5__м пог</t>
  </si>
  <si>
    <t>Воздуховод из оц.стали 0,7 мм. размером 600 *500__всего__6 __м пог</t>
  </si>
  <si>
    <t>Воздуховод из оц.стали 0,7 мм. размером 600 *400__всего__ 6__м пог</t>
  </si>
  <si>
    <t>Воздуховод из оц.стали 0,7 мм. размером 500 *300__всего__ 12__м пог</t>
  </si>
  <si>
    <t>Воздуховод из оц.стали 0,7 мм. размером Ф315__всего__16__м пог</t>
  </si>
  <si>
    <t>Воздуховод из оц.стали 0,7 мм. размером Ф250__всего__15__м пог</t>
  </si>
  <si>
    <t>Воздуховод из оц.стали 0,55 мм. размером Ф200__всего__15__м пог</t>
  </si>
  <si>
    <t>Воздуховод из оц.стали 0,55 мм. размером Ф160__всего__8__м пог</t>
  </si>
  <si>
    <t>Воздуховод из оц.стали 0,55 мм. размером Ф125__всего__4__м пог</t>
  </si>
  <si>
    <t>Воздуховод из оц.стали 0,55 мм. размером Ф100__всего__2__м пог</t>
  </si>
  <si>
    <t>Воздуховод гибкий изолированный Ø125</t>
  </si>
  <si>
    <t>Воздуховод гибкий изолированный Ø150</t>
  </si>
  <si>
    <t>Воздуховод гибкий неизолированный Ø125</t>
  </si>
  <si>
    <t>Воздуховод гибкий неизолированный Ø100</t>
  </si>
  <si>
    <t>Изоляция самоклейка ( толщина_10мм_марка_ППЭ)</t>
  </si>
  <si>
    <t>Хомуты для крепления пластиковые L=914мм (50шт)</t>
  </si>
  <si>
    <t>уп</t>
  </si>
  <si>
    <t>Пробка пластиковая под затяжку Ф10</t>
  </si>
  <si>
    <t>Профиль монтажный Е20</t>
  </si>
  <si>
    <t>Уголок монтажный Н20</t>
  </si>
  <si>
    <t>Зажимная скоба</t>
  </si>
  <si>
    <t>Уплотнитель белый (лента шумоизоляционная)</t>
  </si>
  <si>
    <t>Текс 9,5х3,5</t>
  </si>
  <si>
    <t>Пена монтажная</t>
  </si>
  <si>
    <t>тюб.</t>
  </si>
  <si>
    <t>Шпилька из оцинкованной стали М8 L=1000</t>
  </si>
  <si>
    <t>Анкер распорный латунный</t>
  </si>
  <si>
    <t>Болт+(2 гайки+2шайбы)</t>
  </si>
  <si>
    <t>Резина аммортизационная</t>
  </si>
  <si>
    <t>Герметик силик.бел.310мл.универс.</t>
  </si>
  <si>
    <t>Лента алюминиевая неармированная 50м, 50мм, 30мкм</t>
  </si>
  <si>
    <t>Монтаж воздуховодов</t>
  </si>
  <si>
    <t>Монтаж воздушно-тепловой завесы</t>
  </si>
  <si>
    <t>Монтаж фасонных изделий</t>
  </si>
  <si>
    <t>Монтаж вент.решеток, дифффузоров, анемостатов</t>
  </si>
  <si>
    <t>Монтаж гибкого воздуховода</t>
  </si>
  <si>
    <t>Монтаж дроссель-клапанов</t>
  </si>
  <si>
    <t>Монтаж противопожарных клапанов</t>
  </si>
  <si>
    <t>Монтаж изоляции на воздуховодах</t>
  </si>
  <si>
    <t>комп-т</t>
  </si>
  <si>
    <t>Сплит-система настенного типа с зимним комплектом FTYN25GXV1B /
RYN35GXV1B (Daikin)</t>
  </si>
  <si>
    <t>Насос дренажный Mini Orange</t>
  </si>
  <si>
    <t>Зимний комплект (нагреватель картера, рег. скорости, дренажный
нагреватель)</t>
  </si>
  <si>
    <t>Фреоновая магистраль ф6</t>
  </si>
  <si>
    <t>Фреоновая магистраль ф9</t>
  </si>
  <si>
    <t>Изоляция 6/6</t>
  </si>
  <si>
    <t>Изоляция 9/6</t>
  </si>
  <si>
    <t>Дренажная трубка</t>
  </si>
  <si>
    <t>Кабель управления</t>
  </si>
  <si>
    <t>Гофра</t>
  </si>
  <si>
    <t>Лента тефлоновая белая</t>
  </si>
  <si>
    <t>Изолента белая</t>
  </si>
  <si>
    <t>Фитинги для слива конденсата</t>
  </si>
  <si>
    <t>банка</t>
  </si>
  <si>
    <t>Крепеж фреонтрассы</t>
  </si>
  <si>
    <t>Крепеж дрен. Трубки</t>
  </si>
  <si>
    <t>Скотч</t>
  </si>
  <si>
    <t>Монтаж наружного блока</t>
  </si>
  <si>
    <t>Монтаж внутреннего блока</t>
  </si>
  <si>
    <t>Монтаж насоса</t>
  </si>
  <si>
    <t>Прокладка медной магистрали</t>
  </si>
  <si>
    <t>Прокладка дренажа</t>
  </si>
  <si>
    <t>BS-7471-1х8 (конічний розсіювач)</t>
  </si>
  <si>
    <t>Монтаж светильников аварийных  BS-7471-1х8 (потолочный)</t>
  </si>
  <si>
    <t>Монтаж светильников аварийных  BS-7141-8 (настенный)</t>
  </si>
  <si>
    <t>Світильник ELPRO SONO GRANDE CDM-T70W 3804.02. S черный</t>
  </si>
  <si>
    <t>Світильник ELPRO SONO GRANDE CDM-T70W 3804.02. Z  черный</t>
  </si>
  <si>
    <t>Наклейка NPU-3110.05 "Выход направо" (К4, К8 и К14)</t>
  </si>
  <si>
    <t>Наклейка NPU-3110.06 "Выход налево" (К4, К8 и К14)</t>
  </si>
  <si>
    <t>NORDIC: Подивись гнучкий, 5 метрів 3424.02.5 черный</t>
  </si>
  <si>
    <t>NORDIC: SKB Підсилювач внутрішнього стику чорний (182 мм)</t>
  </si>
  <si>
    <t>________________</t>
  </si>
  <si>
    <t>Внешнее оформление</t>
  </si>
  <si>
    <t>ВО1</t>
  </si>
  <si>
    <t>Перенос стеклянной двери</t>
  </si>
  <si>
    <t>компл</t>
  </si>
  <si>
    <t>________________Белашинский Д.В.</t>
  </si>
  <si>
    <t>ООО "СК "ВН-Гранит""</t>
  </si>
  <si>
    <t>Нащельник УА-1002 черный</t>
  </si>
  <si>
    <t>Профиль алюминиевый ПАС-1545 6000мм АН21 АД31 Т5</t>
  </si>
  <si>
    <t>Стекло закаленное прозрачное 10 мм</t>
  </si>
  <si>
    <t>Монтаж витринного остекления</t>
  </si>
  <si>
    <t>Демонтаж витринного остекления</t>
  </si>
  <si>
    <t>Монтаж дверей</t>
  </si>
  <si>
    <t>Демонтаж дверей</t>
  </si>
  <si>
    <t>Магазин «Зевс»  расположенный в ТРЦ "Сити-Центр", находящийся по адресу пр.Маршала жукова, д.2</t>
  </si>
  <si>
    <t xml:space="preserve"> ООО "Зевс"</t>
  </si>
  <si>
    <t>Генподрядчик /________________________/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</si>
</sst>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3" formatCode="_-* #,##0.00_р_._-;\-* #,##0.00_р_._-;_-* &quot;-&quot;??_р_._-;_-@_-"/>
    <numFmt numFmtId="164" formatCode="_(* #,##0.00_);_(* \(#,##0.00\);_(* &quot;-&quot;??_);_(@_)"/>
    <numFmt numFmtId="165" formatCode="0;[Red]0"/>
    <numFmt numFmtId="166" formatCode="_-* #,##0_р_._-;\-* #,##0_р_._-;_-* &quot;-&quot;??_р_._-;_-@_-"/>
    <numFmt numFmtId="167" formatCode="_-* #,##0.0_р_._-;\-* #,##0.0_р_._-;_-* &quot;-&quot;??_р_._-;_-@_-"/>
    <numFmt numFmtId="168" formatCode="#,##0.00_ ;\-#,##0.00\ "/>
    <numFmt numFmtId="169" formatCode="#,##0.00_р_."/>
    <numFmt numFmtId="170" formatCode="0.000"/>
    <numFmt numFmtId="171" formatCode="#,##0_р_."/>
    <numFmt numFmtId="172" formatCode="0.0;[Red]0.0"/>
    <numFmt numFmtId="173" formatCode="_-* #,##0.00[$€-1]_-;\-* #,##0.00[$€-1]_-;_-* &quot;-&quot;??[$€-1]_-"/>
    <numFmt numFmtId="174" formatCode="0.0"/>
    <numFmt numFmtId="175" formatCode="#,##0.0000"/>
    <numFmt numFmtId="176" formatCode="_-* #,##0.000_р_._-;\-* #,##0.000_р_._-;_-* &quot;-&quot;??_р_._-;_-@_-"/>
  </numFmts>
  <fonts count="47" x14ac:knownFonts="1">
    <font>
      <sz val="10"/>
      <name val="Arial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ahoma"/>
      <family val="2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Arial"/>
      <family val="2"/>
      <charset val="204"/>
    </font>
    <font>
      <i/>
      <sz val="10"/>
      <name val="Arial Cyr"/>
      <charset val="204"/>
    </font>
    <font>
      <i/>
      <sz val="8"/>
      <name val="Arial Cyr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color indexed="10"/>
      <name val="Times New Roman"/>
      <family val="1"/>
      <charset val="204"/>
    </font>
    <font>
      <i/>
      <sz val="10"/>
      <color indexed="10"/>
      <name val="Arial Cyr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b/>
      <i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Century Gothic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b/>
      <sz val="10"/>
      <color indexed="8"/>
      <name val="MS Sans Serif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b/>
      <i/>
      <sz val="14"/>
      <color rgb="FFFF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name val="Arial Cyr"/>
      <charset val="204"/>
    </font>
    <font>
      <i/>
      <sz val="10"/>
      <color theme="3" tint="0.39997558519241921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33">
    <xf numFmtId="0" fontId="0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173" fontId="3" fillId="0" borderId="0" applyFont="0" applyFill="0" applyBorder="0" applyAlignment="0" applyProtection="0"/>
    <xf numFmtId="0" fontId="13" fillId="0" borderId="0"/>
    <xf numFmtId="0" fontId="23" fillId="0" borderId="0"/>
    <xf numFmtId="0" fontId="38" fillId="5" borderId="0">
      <alignment horizontal="right" vertical="top"/>
    </xf>
    <xf numFmtId="0" fontId="39" fillId="5" borderId="0">
      <alignment horizontal="right" vertical="top"/>
    </xf>
    <xf numFmtId="0" fontId="38" fillId="5" borderId="0">
      <alignment horizontal="left" vertical="top"/>
    </xf>
    <xf numFmtId="0" fontId="38" fillId="5" borderId="0">
      <alignment horizontal="left" vertical="top"/>
    </xf>
    <xf numFmtId="0" fontId="3" fillId="0" borderId="0">
      <alignment wrapText="1"/>
    </xf>
    <xf numFmtId="0" fontId="34" fillId="0" borderId="0">
      <alignment wrapText="1"/>
    </xf>
    <xf numFmtId="0" fontId="3" fillId="0" borderId="0"/>
    <xf numFmtId="0" fontId="25" fillId="0" borderId="0"/>
    <xf numFmtId="0" fontId="3" fillId="0" borderId="0"/>
    <xf numFmtId="0" fontId="13" fillId="0" borderId="0"/>
    <xf numFmtId="0" fontId="2" fillId="0" borderId="0"/>
    <xf numFmtId="0" fontId="25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23" fillId="0" borderId="0"/>
    <xf numFmtId="9" fontId="3" fillId="0" borderId="0" applyFont="0" applyFill="0" applyBorder="0" applyAlignment="0" applyProtection="0"/>
    <xf numFmtId="3" fontId="3" fillId="0" borderId="1" applyBorder="0"/>
    <xf numFmtId="0" fontId="35" fillId="0" borderId="1" applyBorder="0">
      <alignment horizontal="center" vertical="center" wrapText="1"/>
    </xf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25" fillId="0" borderId="0" applyFill="0" applyBorder="0" applyAlignment="0" applyProtection="0"/>
    <xf numFmtId="174" fontId="25" fillId="0" borderId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60">
    <xf numFmtId="0" fontId="0" fillId="0" borderId="0" xfId="0"/>
    <xf numFmtId="0" fontId="3" fillId="0" borderId="0" xfId="0" applyFont="1" applyFill="1"/>
    <xf numFmtId="165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Protection="1"/>
    <xf numFmtId="165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/>
    <xf numFmtId="0" fontId="8" fillId="0" borderId="0" xfId="0" applyFont="1" applyFill="1" applyBorder="1" applyProtection="1"/>
    <xf numFmtId="165" fontId="9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 wrapText="1"/>
    </xf>
    <xf numFmtId="167" fontId="9" fillId="0" borderId="0" xfId="1465" applyNumberFormat="1" applyFont="1" applyFill="1" applyBorder="1" applyAlignment="1" applyProtection="1">
      <alignment horizontal="center" vertical="center" wrapText="1"/>
    </xf>
    <xf numFmtId="43" fontId="9" fillId="0" borderId="0" xfId="1465" applyNumberFormat="1" applyFont="1" applyFill="1" applyBorder="1" applyAlignment="1" applyProtection="1">
      <alignment horizontal="right" vertical="center"/>
    </xf>
    <xf numFmtId="167" fontId="8" fillId="0" borderId="0" xfId="1465" applyNumberFormat="1" applyFont="1" applyFill="1" applyBorder="1" applyAlignment="1" applyProtection="1">
      <alignment horizontal="right" vertical="center"/>
    </xf>
    <xf numFmtId="168" fontId="9" fillId="0" borderId="0" xfId="1465" applyNumberFormat="1" applyFont="1" applyFill="1" applyBorder="1" applyAlignment="1" applyProtection="1">
      <alignment horizontal="right" vertical="center"/>
    </xf>
    <xf numFmtId="0" fontId="8" fillId="0" borderId="0" xfId="0" applyFont="1" applyFill="1"/>
    <xf numFmtId="4" fontId="8" fillId="3" borderId="2" xfId="0" applyNumberFormat="1" applyFont="1" applyFill="1" applyBorder="1" applyAlignment="1" applyProtection="1">
      <alignment horizontal="right" vertical="center"/>
    </xf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>
      <alignment horizontal="right"/>
    </xf>
    <xf numFmtId="2" fontId="7" fillId="0" borderId="0" xfId="1465" applyNumberFormat="1" applyFont="1" applyFill="1" applyBorder="1" applyAlignment="1" applyProtection="1">
      <alignment horizontal="right" vertical="center"/>
      <protection locked="0"/>
    </xf>
    <xf numFmtId="41" fontId="9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/>
    </xf>
    <xf numFmtId="4" fontId="1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4" fontId="10" fillId="3" borderId="8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4" fontId="10" fillId="3" borderId="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5" xfId="1455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/>
    </xf>
    <xf numFmtId="4" fontId="8" fillId="0" borderId="5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0" fontId="8" fillId="0" borderId="3" xfId="1455" applyFont="1" applyFill="1" applyBorder="1" applyAlignment="1">
      <alignment vertical="center" wrapText="1"/>
    </xf>
    <xf numFmtId="0" fontId="8" fillId="0" borderId="11" xfId="0" applyFont="1" applyBorder="1" applyAlignment="1">
      <alignment horizontal="center"/>
    </xf>
    <xf numFmtId="4" fontId="8" fillId="0" borderId="12" xfId="0" applyNumberFormat="1" applyFont="1" applyBorder="1" applyAlignment="1">
      <alignment horizontal="right"/>
    </xf>
    <xf numFmtId="0" fontId="8" fillId="0" borderId="5" xfId="1455" applyFont="1" applyFill="1" applyBorder="1" applyAlignment="1">
      <alignment horizontal="left" vertical="center" wrapText="1"/>
    </xf>
    <xf numFmtId="4" fontId="8" fillId="0" borderId="13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0" fontId="15" fillId="4" borderId="2" xfId="0" applyFont="1" applyFill="1" applyBorder="1" applyAlignment="1">
      <alignment horizontal="center"/>
    </xf>
    <xf numFmtId="4" fontId="15" fillId="4" borderId="8" xfId="0" applyNumberFormat="1" applyFont="1" applyFill="1" applyBorder="1" applyAlignment="1">
      <alignment horizontal="right"/>
    </xf>
    <xf numFmtId="4" fontId="15" fillId="4" borderId="2" xfId="0" applyNumberFormat="1" applyFont="1" applyFill="1" applyBorder="1" applyAlignment="1">
      <alignment horizontal="right"/>
    </xf>
    <xf numFmtId="4" fontId="15" fillId="4" borderId="9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/>
    <xf numFmtId="4" fontId="14" fillId="0" borderId="0" xfId="0" applyNumberFormat="1" applyFont="1" applyAlignment="1">
      <alignment horizontal="right"/>
    </xf>
    <xf numFmtId="0" fontId="10" fillId="3" borderId="8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8" fillId="0" borderId="14" xfId="0" applyFont="1" applyBorder="1" applyAlignment="1">
      <alignment horizontal="center"/>
    </xf>
    <xf numFmtId="0" fontId="8" fillId="0" borderId="5" xfId="0" applyFont="1" applyBorder="1"/>
    <xf numFmtId="0" fontId="15" fillId="4" borderId="8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" fontId="8" fillId="0" borderId="16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18" xfId="0" applyFont="1" applyBorder="1"/>
    <xf numFmtId="0" fontId="15" fillId="4" borderId="2" xfId="0" applyFont="1" applyFill="1" applyBorder="1" applyAlignment="1">
      <alignment horizontal="right"/>
    </xf>
    <xf numFmtId="0" fontId="8" fillId="0" borderId="18" xfId="0" applyFont="1" applyBorder="1" applyAlignment="1">
      <alignment horizontal="center"/>
    </xf>
    <xf numFmtId="4" fontId="8" fillId="0" borderId="14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169" fontId="8" fillId="0" borderId="19" xfId="0" applyNumberFormat="1" applyFont="1" applyBorder="1" applyAlignment="1">
      <alignment vertical="center" wrapText="1"/>
    </xf>
    <xf numFmtId="169" fontId="8" fillId="0" borderId="19" xfId="0" applyNumberFormat="1" applyFont="1" applyBorder="1" applyAlignment="1">
      <alignment horizontal="center" vertical="center" wrapText="1"/>
    </xf>
    <xf numFmtId="43" fontId="8" fillId="0" borderId="14" xfId="1504" applyNumberFormat="1" applyFont="1" applyBorder="1" applyAlignment="1">
      <alignment horizontal="center" vertical="center" wrapText="1"/>
    </xf>
    <xf numFmtId="43" fontId="8" fillId="0" borderId="19" xfId="1504" applyNumberFormat="1" applyFont="1" applyBorder="1" applyAlignment="1">
      <alignment horizontal="center" vertical="center" wrapText="1"/>
    </xf>
    <xf numFmtId="169" fontId="8" fillId="0" borderId="5" xfId="0" applyNumberFormat="1" applyFont="1" applyBorder="1" applyAlignment="1">
      <alignment vertical="center" wrapText="1"/>
    </xf>
    <xf numFmtId="169" fontId="8" fillId="0" borderId="5" xfId="0" applyNumberFormat="1" applyFont="1" applyBorder="1" applyAlignment="1">
      <alignment horizontal="center" vertical="center" wrapText="1"/>
    </xf>
    <xf numFmtId="43" fontId="8" fillId="0" borderId="5" xfId="1504" applyNumberFormat="1" applyFont="1" applyBorder="1" applyAlignment="1">
      <alignment horizontal="center" vertical="center" wrapText="1"/>
    </xf>
    <xf numFmtId="43" fontId="8" fillId="0" borderId="5" xfId="1504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8" xfId="1455" applyFont="1" applyFill="1" applyBorder="1" applyAlignment="1">
      <alignment horizontal="left" vertical="center" wrapText="1"/>
    </xf>
    <xf numFmtId="0" fontId="8" fillId="0" borderId="5" xfId="1455" applyFont="1" applyFill="1" applyBorder="1" applyAlignment="1">
      <alignment vertical="center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4" fontId="10" fillId="3" borderId="20" xfId="0" applyNumberFormat="1" applyFont="1" applyFill="1" applyBorder="1" applyAlignment="1">
      <alignment horizontal="center" vertical="center" wrapText="1"/>
    </xf>
    <xf numFmtId="10" fontId="22" fillId="0" borderId="5" xfId="0" applyNumberFormat="1" applyFont="1" applyBorder="1"/>
    <xf numFmtId="2" fontId="22" fillId="4" borderId="6" xfId="0" applyNumberFormat="1" applyFont="1" applyFill="1" applyBorder="1"/>
    <xf numFmtId="10" fontId="20" fillId="0" borderId="19" xfId="0" applyNumberFormat="1" applyFont="1" applyBorder="1"/>
    <xf numFmtId="0" fontId="20" fillId="0" borderId="5" xfId="1449" applyFont="1" applyBorder="1" applyAlignment="1">
      <alignment horizontal="center" vertical="center" wrapText="1"/>
    </xf>
    <xf numFmtId="43" fontId="20" fillId="0" borderId="14" xfId="1467" applyNumberFormat="1" applyFont="1" applyBorder="1" applyAlignment="1">
      <alignment horizontal="center" vertical="center" wrapText="1"/>
    </xf>
    <xf numFmtId="43" fontId="20" fillId="0" borderId="5" xfId="1467" applyNumberFormat="1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2" fontId="19" fillId="4" borderId="22" xfId="0" applyNumberFormat="1" applyFont="1" applyFill="1" applyBorder="1"/>
    <xf numFmtId="10" fontId="19" fillId="0" borderId="5" xfId="0" applyNumberFormat="1" applyFont="1" applyBorder="1"/>
    <xf numFmtId="2" fontId="19" fillId="4" borderId="6" xfId="0" applyNumberFormat="1" applyFont="1" applyFill="1" applyBorder="1"/>
    <xf numFmtId="10" fontId="19" fillId="0" borderId="18" xfId="0" applyNumberFormat="1" applyFont="1" applyBorder="1"/>
    <xf numFmtId="2" fontId="19" fillId="4" borderId="23" xfId="0" applyNumberFormat="1" applyFont="1" applyFill="1" applyBorder="1"/>
    <xf numFmtId="0" fontId="25" fillId="0" borderId="0" xfId="1449" applyFont="1" applyAlignment="1">
      <alignment vertical="center" wrapText="1"/>
    </xf>
    <xf numFmtId="169" fontId="25" fillId="0" borderId="0" xfId="1449" applyNumberFormat="1" applyFont="1" applyFill="1" applyAlignment="1">
      <alignment vertical="center" wrapText="1"/>
    </xf>
    <xf numFmtId="0" fontId="8" fillId="0" borderId="19" xfId="1450" applyFont="1" applyFill="1" applyBorder="1" applyAlignment="1">
      <alignment horizontal="left" vertical="center" wrapText="1"/>
    </xf>
    <xf numFmtId="0" fontId="27" fillId="0" borderId="14" xfId="1450" applyFont="1" applyFill="1" applyBorder="1" applyAlignment="1">
      <alignment horizontal="center" vertical="center"/>
    </xf>
    <xf numFmtId="170" fontId="27" fillId="0" borderId="19" xfId="1450" applyNumberFormat="1" applyFont="1" applyFill="1" applyBorder="1" applyAlignment="1">
      <alignment horizontal="center" vertical="center"/>
    </xf>
    <xf numFmtId="0" fontId="8" fillId="0" borderId="11" xfId="1450" applyFont="1" applyFill="1" applyBorder="1" applyAlignment="1">
      <alignment horizontal="left" vertical="center" wrapText="1"/>
    </xf>
    <xf numFmtId="0" fontId="8" fillId="2" borderId="19" xfId="1450" applyFont="1" applyFill="1" applyBorder="1" applyAlignment="1">
      <alignment horizontal="left" vertical="center" wrapText="1"/>
    </xf>
    <xf numFmtId="0" fontId="8" fillId="2" borderId="24" xfId="1450" applyFont="1" applyFill="1" applyBorder="1" applyAlignment="1">
      <alignment horizontal="center" vertical="center" wrapText="1"/>
    </xf>
    <xf numFmtId="170" fontId="8" fillId="2" borderId="19" xfId="1450" applyNumberFormat="1" applyFont="1" applyFill="1" applyBorder="1" applyAlignment="1">
      <alignment horizontal="center" vertical="center"/>
    </xf>
    <xf numFmtId="4" fontId="8" fillId="0" borderId="19" xfId="145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9" xfId="1450" applyFont="1" applyFill="1" applyBorder="1" applyAlignment="1">
      <alignment horizontal="center" vertical="center"/>
    </xf>
    <xf numFmtId="0" fontId="28" fillId="0" borderId="5" xfId="1450" applyFont="1" applyFill="1" applyBorder="1" applyAlignment="1">
      <alignment horizontal="left" vertical="center" wrapText="1"/>
    </xf>
    <xf numFmtId="0" fontId="28" fillId="2" borderId="5" xfId="1450" applyFont="1" applyFill="1" applyBorder="1" applyAlignment="1">
      <alignment horizontal="center" vertical="center" wrapText="1"/>
    </xf>
    <xf numFmtId="4" fontId="28" fillId="0" borderId="5" xfId="1450" applyNumberFormat="1" applyFont="1" applyFill="1" applyBorder="1" applyAlignment="1">
      <alignment horizontal="center" vertical="center" wrapText="1"/>
    </xf>
    <xf numFmtId="4" fontId="28" fillId="2" borderId="5" xfId="1450" applyNumberFormat="1" applyFont="1" applyFill="1" applyBorder="1" applyAlignment="1">
      <alignment horizontal="center" vertical="center" wrapText="1"/>
    </xf>
    <xf numFmtId="0" fontId="8" fillId="0" borderId="5" xfId="1450" applyFont="1" applyFill="1" applyBorder="1" applyAlignment="1">
      <alignment horizontal="left" vertical="center" wrapText="1"/>
    </xf>
    <xf numFmtId="4" fontId="27" fillId="0" borderId="5" xfId="1450" applyNumberFormat="1" applyFont="1" applyFill="1" applyBorder="1" applyAlignment="1">
      <alignment horizontal="center" vertical="center" wrapText="1"/>
    </xf>
    <xf numFmtId="0" fontId="29" fillId="0" borderId="25" xfId="1450" applyFont="1" applyFill="1" applyBorder="1" applyAlignment="1">
      <alignment horizontal="left" vertical="center" wrapText="1"/>
    </xf>
    <xf numFmtId="0" fontId="29" fillId="0" borderId="25" xfId="1450" applyFont="1" applyFill="1" applyBorder="1" applyAlignment="1">
      <alignment horizontal="center" vertical="center"/>
    </xf>
    <xf numFmtId="170" fontId="29" fillId="0" borderId="25" xfId="1450" applyNumberFormat="1" applyFont="1" applyFill="1" applyBorder="1" applyAlignment="1">
      <alignment horizontal="center" vertical="center"/>
    </xf>
    <xf numFmtId="0" fontId="8" fillId="0" borderId="14" xfId="1450" applyFont="1" applyFill="1" applyBorder="1" applyAlignment="1">
      <alignment horizontal="center" vertical="center"/>
    </xf>
    <xf numFmtId="0" fontId="8" fillId="0" borderId="25" xfId="1450" applyFont="1" applyFill="1" applyBorder="1" applyAlignment="1">
      <alignment horizontal="left" vertical="center" wrapText="1"/>
    </xf>
    <xf numFmtId="0" fontId="8" fillId="0" borderId="25" xfId="1450" applyFont="1" applyFill="1" applyBorder="1" applyAlignment="1">
      <alignment horizontal="center" vertical="center"/>
    </xf>
    <xf numFmtId="170" fontId="8" fillId="0" borderId="25" xfId="1450" applyNumberFormat="1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/>
    </xf>
    <xf numFmtId="4" fontId="15" fillId="4" borderId="27" xfId="0" applyNumberFormat="1" applyFont="1" applyFill="1" applyBorder="1" applyAlignment="1">
      <alignment horizontal="right"/>
    </xf>
    <xf numFmtId="4" fontId="10" fillId="4" borderId="2" xfId="0" applyNumberFormat="1" applyFont="1" applyFill="1" applyBorder="1" applyAlignment="1" applyProtection="1">
      <alignment vertical="center"/>
    </xf>
    <xf numFmtId="0" fontId="11" fillId="0" borderId="0" xfId="0" applyFont="1" applyFill="1"/>
    <xf numFmtId="172" fontId="18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70" fontId="28" fillId="0" borderId="5" xfId="1450" applyNumberFormat="1" applyFont="1" applyFill="1" applyBorder="1" applyAlignment="1">
      <alignment horizontal="center" vertical="center"/>
    </xf>
    <xf numFmtId="170" fontId="8" fillId="0" borderId="5" xfId="1450" applyNumberFormat="1" applyFont="1" applyFill="1" applyBorder="1" applyAlignment="1">
      <alignment horizontal="center" vertical="center"/>
    </xf>
    <xf numFmtId="0" fontId="8" fillId="0" borderId="5" xfId="1450" applyFont="1" applyFill="1" applyBorder="1" applyAlignment="1">
      <alignment horizontal="center" vertical="center"/>
    </xf>
    <xf numFmtId="0" fontId="8" fillId="0" borderId="3" xfId="1450" applyFont="1" applyFill="1" applyBorder="1" applyAlignment="1">
      <alignment horizontal="left" vertical="center" wrapText="1"/>
    </xf>
    <xf numFmtId="4" fontId="8" fillId="0" borderId="5" xfId="145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4" fontId="0" fillId="0" borderId="0" xfId="0" applyNumberFormat="1"/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Alignment="1">
      <alignment horizontal="right"/>
    </xf>
    <xf numFmtId="0" fontId="10" fillId="3" borderId="28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20" fillId="0" borderId="14" xfId="1449" applyFont="1" applyBorder="1" applyAlignment="1">
      <alignment vertical="center" wrapText="1"/>
    </xf>
    <xf numFmtId="0" fontId="8" fillId="0" borderId="19" xfId="0" applyFont="1" applyBorder="1" applyAlignment="1">
      <alignment horizontal="center"/>
    </xf>
    <xf numFmtId="2" fontId="40" fillId="0" borderId="0" xfId="1465" applyNumberFormat="1" applyFont="1" applyFill="1" applyBorder="1" applyAlignment="1" applyProtection="1">
      <alignment horizontal="right" vertical="center"/>
      <protection locked="0"/>
    </xf>
    <xf numFmtId="166" fontId="9" fillId="0" borderId="29" xfId="1465" applyNumberFormat="1" applyFont="1" applyFill="1" applyBorder="1" applyAlignment="1" applyProtection="1">
      <alignment horizontal="center" vertical="center" wrapText="1"/>
      <protection locked="0"/>
    </xf>
    <xf numFmtId="166" fontId="9" fillId="0" borderId="29" xfId="1465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</xf>
    <xf numFmtId="4" fontId="10" fillId="4" borderId="2" xfId="0" applyNumberFormat="1" applyFont="1" applyFill="1" applyBorder="1" applyAlignment="1" applyProtection="1">
      <alignment vertical="center" wrapText="1"/>
    </xf>
    <xf numFmtId="165" fontId="8" fillId="0" borderId="5" xfId="0" applyNumberFormat="1" applyFont="1" applyFill="1" applyBorder="1" applyAlignment="1" applyProtection="1">
      <alignment horizontal="center" vertical="center"/>
    </xf>
    <xf numFmtId="165" fontId="8" fillId="0" borderId="19" xfId="0" applyNumberFormat="1" applyFont="1" applyFill="1" applyBorder="1" applyAlignment="1" applyProtection="1">
      <alignment horizontal="center" vertical="center"/>
    </xf>
    <xf numFmtId="0" fontId="2" fillId="0" borderId="0" xfId="1431"/>
    <xf numFmtId="2" fontId="19" fillId="4" borderId="23" xfId="1431" applyNumberFormat="1" applyFont="1" applyFill="1" applyBorder="1"/>
    <xf numFmtId="10" fontId="19" fillId="0" borderId="18" xfId="1431" applyNumberFormat="1" applyFont="1" applyBorder="1"/>
    <xf numFmtId="4" fontId="2" fillId="0" borderId="0" xfId="1431" applyNumberFormat="1"/>
    <xf numFmtId="2" fontId="22" fillId="4" borderId="6" xfId="1431" applyNumberFormat="1" applyFont="1" applyFill="1" applyBorder="1"/>
    <xf numFmtId="10" fontId="22" fillId="0" borderId="5" xfId="1431" applyNumberFormat="1" applyFont="1" applyBorder="1"/>
    <xf numFmtId="2" fontId="19" fillId="4" borderId="6" xfId="1431" applyNumberFormat="1" applyFont="1" applyFill="1" applyBorder="1"/>
    <xf numFmtId="10" fontId="19" fillId="0" borderId="5" xfId="1431" applyNumberFormat="1" applyFont="1" applyBorder="1"/>
    <xf numFmtId="2" fontId="19" fillId="4" borderId="22" xfId="1431" applyNumberFormat="1" applyFont="1" applyFill="1" applyBorder="1"/>
    <xf numFmtId="10" fontId="20" fillId="0" borderId="19" xfId="1431" applyNumberFormat="1" applyFont="1" applyBorder="1"/>
    <xf numFmtId="4" fontId="15" fillId="4" borderId="9" xfId="1431" applyNumberFormat="1" applyFont="1" applyFill="1" applyBorder="1" applyAlignment="1">
      <alignment horizontal="right"/>
    </xf>
    <xf numFmtId="4" fontId="15" fillId="4" borderId="2" xfId="1431" applyNumberFormat="1" applyFont="1" applyFill="1" applyBorder="1" applyAlignment="1">
      <alignment horizontal="right"/>
    </xf>
    <xf numFmtId="4" fontId="15" fillId="4" borderId="8" xfId="1431" applyNumberFormat="1" applyFont="1" applyFill="1" applyBorder="1" applyAlignment="1">
      <alignment horizontal="right"/>
    </xf>
    <xf numFmtId="0" fontId="15" fillId="4" borderId="2" xfId="1431" applyFont="1" applyFill="1" applyBorder="1" applyAlignment="1">
      <alignment horizontal="right"/>
    </xf>
    <xf numFmtId="4" fontId="8" fillId="0" borderId="12" xfId="1431" applyNumberFormat="1" applyFont="1" applyBorder="1" applyAlignment="1">
      <alignment horizontal="right"/>
    </xf>
    <xf numFmtId="4" fontId="8" fillId="0" borderId="11" xfId="1431" applyNumberFormat="1" applyFont="1" applyBorder="1" applyAlignment="1">
      <alignment horizontal="right"/>
    </xf>
    <xf numFmtId="4" fontId="8" fillId="0" borderId="13" xfId="1431" applyNumberFormat="1" applyFont="1" applyBorder="1" applyAlignment="1">
      <alignment horizontal="right"/>
    </xf>
    <xf numFmtId="0" fontId="8" fillId="0" borderId="11" xfId="1431" applyFont="1" applyBorder="1" applyAlignment="1">
      <alignment horizontal="center"/>
    </xf>
    <xf numFmtId="0" fontId="8" fillId="0" borderId="18" xfId="1431" applyFont="1" applyBorder="1"/>
    <xf numFmtId="0" fontId="8" fillId="0" borderId="17" xfId="1431" applyFont="1" applyBorder="1" applyAlignment="1">
      <alignment horizontal="center"/>
    </xf>
    <xf numFmtId="4" fontId="8" fillId="0" borderId="4" xfId="1431" applyNumberFormat="1" applyFont="1" applyBorder="1" applyAlignment="1">
      <alignment horizontal="right"/>
    </xf>
    <xf numFmtId="4" fontId="8" fillId="0" borderId="3" xfId="1431" applyNumberFormat="1" applyFont="1" applyBorder="1" applyAlignment="1">
      <alignment horizontal="right"/>
    </xf>
    <xf numFmtId="4" fontId="8" fillId="0" borderId="16" xfId="1431" applyNumberFormat="1" applyFont="1" applyBorder="1" applyAlignment="1">
      <alignment horizontal="right"/>
    </xf>
    <xf numFmtId="0" fontId="8" fillId="0" borderId="3" xfId="1431" applyFont="1" applyBorder="1" applyAlignment="1">
      <alignment horizontal="center"/>
    </xf>
    <xf numFmtId="0" fontId="8" fillId="0" borderId="3" xfId="1431" applyFont="1" applyBorder="1"/>
    <xf numFmtId="0" fontId="8" fillId="0" borderId="15" xfId="1431" applyFont="1" applyBorder="1" applyAlignment="1">
      <alignment horizontal="center"/>
    </xf>
    <xf numFmtId="4" fontId="10" fillId="3" borderId="9" xfId="1431" applyNumberFormat="1" applyFont="1" applyFill="1" applyBorder="1" applyAlignment="1">
      <alignment horizontal="center" vertical="center" wrapText="1"/>
    </xf>
    <xf numFmtId="4" fontId="10" fillId="3" borderId="2" xfId="1431" applyNumberFormat="1" applyFont="1" applyFill="1" applyBorder="1" applyAlignment="1">
      <alignment horizontal="center" vertical="center" wrapText="1"/>
    </xf>
    <xf numFmtId="4" fontId="10" fillId="3" borderId="8" xfId="1431" applyNumberFormat="1" applyFont="1" applyFill="1" applyBorder="1" applyAlignment="1">
      <alignment horizontal="center" vertical="center" wrapText="1"/>
    </xf>
    <xf numFmtId="0" fontId="10" fillId="3" borderId="2" xfId="1431" applyFont="1" applyFill="1" applyBorder="1" applyAlignment="1">
      <alignment horizontal="center" vertical="center" wrapText="1"/>
    </xf>
    <xf numFmtId="0" fontId="10" fillId="3" borderId="7" xfId="1431" applyFont="1" applyFill="1" applyBorder="1" applyAlignment="1">
      <alignment horizontal="center" vertical="center" wrapText="1"/>
    </xf>
    <xf numFmtId="4" fontId="14" fillId="0" borderId="0" xfId="1431" applyNumberFormat="1" applyFont="1" applyAlignment="1">
      <alignment horizontal="right"/>
    </xf>
    <xf numFmtId="0" fontId="14" fillId="0" borderId="0" xfId="1431" applyFont="1"/>
    <xf numFmtId="0" fontId="14" fillId="0" borderId="0" xfId="1431" applyFont="1" applyAlignment="1">
      <alignment horizontal="center"/>
    </xf>
    <xf numFmtId="0" fontId="15" fillId="4" borderId="8" xfId="1431" applyFont="1" applyFill="1" applyBorder="1" applyAlignment="1">
      <alignment horizontal="center"/>
    </xf>
    <xf numFmtId="4" fontId="8" fillId="0" borderId="6" xfId="1431" applyNumberFormat="1" applyFont="1" applyBorder="1" applyAlignment="1">
      <alignment horizontal="right"/>
    </xf>
    <xf numFmtId="4" fontId="8" fillId="0" borderId="18" xfId="1431" applyNumberFormat="1" applyFont="1" applyBorder="1" applyAlignment="1">
      <alignment horizontal="right"/>
    </xf>
    <xf numFmtId="0" fontId="8" fillId="0" borderId="18" xfId="1431" applyFont="1" applyBorder="1" applyAlignment="1">
      <alignment horizontal="center"/>
    </xf>
    <xf numFmtId="0" fontId="8" fillId="0" borderId="10" xfId="1431" applyFont="1" applyBorder="1" applyAlignment="1">
      <alignment horizontal="center"/>
    </xf>
    <xf numFmtId="0" fontId="10" fillId="3" borderId="8" xfId="1431" applyFont="1" applyFill="1" applyBorder="1" applyAlignment="1">
      <alignment horizontal="center" vertical="center" wrapText="1"/>
    </xf>
    <xf numFmtId="0" fontId="15" fillId="4" borderId="2" xfId="1431" applyFont="1" applyFill="1" applyBorder="1" applyAlignment="1">
      <alignment horizontal="center"/>
    </xf>
    <xf numFmtId="4" fontId="8" fillId="0" borderId="5" xfId="1431" applyNumberFormat="1" applyFont="1" applyBorder="1" applyAlignment="1">
      <alignment horizontal="right"/>
    </xf>
    <xf numFmtId="0" fontId="8" fillId="0" borderId="5" xfId="1431" applyFont="1" applyBorder="1" applyAlignment="1">
      <alignment horizontal="center"/>
    </xf>
    <xf numFmtId="4" fontId="2" fillId="0" borderId="0" xfId="1431" applyNumberFormat="1" applyAlignment="1">
      <alignment horizontal="right"/>
    </xf>
    <xf numFmtId="0" fontId="2" fillId="0" borderId="0" xfId="1431" applyAlignment="1">
      <alignment horizontal="center"/>
    </xf>
    <xf numFmtId="4" fontId="10" fillId="0" borderId="0" xfId="1431" applyNumberFormat="1" applyFont="1" applyAlignment="1">
      <alignment horizontal="left"/>
    </xf>
    <xf numFmtId="0" fontId="10" fillId="0" borderId="0" xfId="1431" applyFont="1" applyAlignment="1">
      <alignment horizontal="left"/>
    </xf>
    <xf numFmtId="0" fontId="19" fillId="0" borderId="0" xfId="1431" applyFont="1" applyAlignment="1">
      <alignment wrapText="1"/>
    </xf>
    <xf numFmtId="0" fontId="8" fillId="0" borderId="14" xfId="1431" applyFont="1" applyBorder="1" applyAlignment="1">
      <alignment horizontal="center"/>
    </xf>
    <xf numFmtId="0" fontId="8" fillId="0" borderId="5" xfId="1431" applyFont="1" applyBorder="1"/>
    <xf numFmtId="0" fontId="8" fillId="0" borderId="13" xfId="1431" applyFont="1" applyBorder="1" applyAlignment="1">
      <alignment horizontal="center"/>
    </xf>
    <xf numFmtId="0" fontId="8" fillId="0" borderId="16" xfId="1431" applyFont="1" applyBorder="1" applyAlignment="1">
      <alignment horizontal="center"/>
    </xf>
    <xf numFmtId="4" fontId="10" fillId="3" borderId="20" xfId="1431" applyNumberFormat="1" applyFont="1" applyFill="1" applyBorder="1" applyAlignment="1">
      <alignment horizontal="center" vertical="center" wrapText="1"/>
    </xf>
    <xf numFmtId="0" fontId="10" fillId="3" borderId="21" xfId="1431" applyFont="1" applyFill="1" applyBorder="1" applyAlignment="1">
      <alignment horizontal="center" vertical="center" wrapText="1"/>
    </xf>
    <xf numFmtId="0" fontId="10" fillId="3" borderId="20" xfId="1431" applyFont="1" applyFill="1" applyBorder="1" applyAlignment="1">
      <alignment horizontal="center" vertical="center" wrapText="1"/>
    </xf>
    <xf numFmtId="4" fontId="15" fillId="4" borderId="27" xfId="1431" applyNumberFormat="1" applyFont="1" applyFill="1" applyBorder="1" applyAlignment="1">
      <alignment horizontal="right"/>
    </xf>
    <xf numFmtId="0" fontId="15" fillId="4" borderId="26" xfId="1431" applyFont="1" applyFill="1" applyBorder="1" applyAlignment="1">
      <alignment horizontal="center"/>
    </xf>
    <xf numFmtId="0" fontId="8" fillId="0" borderId="19" xfId="0" applyFont="1" applyFill="1" applyBorder="1" applyAlignment="1" applyProtection="1">
      <alignment horizontal="left" vertical="center" wrapText="1"/>
    </xf>
    <xf numFmtId="4" fontId="15" fillId="4" borderId="30" xfId="0" applyNumberFormat="1" applyFont="1" applyFill="1" applyBorder="1" applyAlignment="1">
      <alignment horizontal="right"/>
    </xf>
    <xf numFmtId="4" fontId="10" fillId="3" borderId="31" xfId="0" applyNumberFormat="1" applyFont="1" applyFill="1" applyBorder="1" applyAlignment="1">
      <alignment horizontal="center" vertical="center" wrapText="1"/>
    </xf>
    <xf numFmtId="2" fontId="9" fillId="7" borderId="2" xfId="0" applyNumberFormat="1" applyFont="1" applyFill="1" applyBorder="1" applyAlignment="1" applyProtection="1"/>
    <xf numFmtId="0" fontId="8" fillId="0" borderId="20" xfId="0" applyFont="1" applyFill="1" applyBorder="1" applyAlignment="1" applyProtection="1">
      <alignment horizontal="center" wrapText="1"/>
    </xf>
    <xf numFmtId="0" fontId="8" fillId="0" borderId="27" xfId="0" applyFont="1" applyFill="1" applyBorder="1" applyAlignment="1" applyProtection="1">
      <alignment horizontal="center" wrapText="1"/>
    </xf>
    <xf numFmtId="4" fontId="9" fillId="0" borderId="3" xfId="0" applyNumberFormat="1" applyFont="1" applyFill="1" applyBorder="1" applyAlignment="1" applyProtection="1">
      <alignment horizontal="right" vertical="center"/>
    </xf>
    <xf numFmtId="2" fontId="8" fillId="0" borderId="5" xfId="1465" applyNumberFormat="1" applyFont="1" applyFill="1" applyBorder="1" applyAlignment="1" applyProtection="1">
      <alignment horizontal="right" vertical="center" wrapText="1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4" fontId="8" fillId="0" borderId="19" xfId="0" applyNumberFormat="1" applyFont="1" applyFill="1" applyBorder="1" applyAlignment="1">
      <alignment horizontal="right"/>
    </xf>
    <xf numFmtId="175" fontId="8" fillId="0" borderId="5" xfId="1431" applyNumberFormat="1" applyFont="1" applyBorder="1" applyAlignment="1">
      <alignment horizontal="right"/>
    </xf>
    <xf numFmtId="4" fontId="9" fillId="0" borderId="5" xfId="0" applyNumberFormat="1" applyFont="1" applyFill="1" applyBorder="1" applyAlignment="1" applyProtection="1">
      <alignment horizontal="right" vertical="center"/>
    </xf>
    <xf numFmtId="4" fontId="27" fillId="0" borderId="5" xfId="1450" applyNumberFormat="1" applyFont="1" applyFill="1" applyBorder="1" applyAlignment="1">
      <alignment vertical="center" wrapText="1"/>
    </xf>
    <xf numFmtId="4" fontId="8" fillId="0" borderId="5" xfId="1431" applyNumberFormat="1" applyFont="1" applyBorder="1" applyAlignment="1"/>
    <xf numFmtId="4" fontId="3" fillId="0" borderId="0" xfId="0" applyNumberFormat="1" applyFont="1" applyFill="1" applyAlignment="1">
      <alignment horizontal="right"/>
    </xf>
    <xf numFmtId="169" fontId="8" fillId="0" borderId="19" xfId="1431" applyNumberFormat="1" applyFont="1" applyBorder="1" applyAlignment="1">
      <alignment horizontal="center" vertical="center" wrapText="1"/>
    </xf>
    <xf numFmtId="169" fontId="8" fillId="0" borderId="19" xfId="1431" applyNumberFormat="1" applyFont="1" applyBorder="1" applyAlignment="1">
      <alignment vertical="center" wrapText="1"/>
    </xf>
    <xf numFmtId="0" fontId="8" fillId="0" borderId="0" xfId="1447" applyFont="1" applyFill="1"/>
    <xf numFmtId="0" fontId="7" fillId="0" borderId="0" xfId="0" applyFont="1" applyFill="1" applyBorder="1" applyAlignment="1" applyProtection="1">
      <alignment horizontal="center" vertical="center" wrapText="1"/>
    </xf>
    <xf numFmtId="166" fontId="8" fillId="0" borderId="14" xfId="1504" applyNumberFormat="1" applyFont="1" applyBorder="1" applyAlignment="1">
      <alignment horizontal="center" vertical="center" wrapText="1"/>
    </xf>
    <xf numFmtId="166" fontId="8" fillId="0" borderId="14" xfId="1504" applyNumberFormat="1" applyFont="1" applyFill="1" applyBorder="1" applyAlignment="1">
      <alignment horizontal="center" vertical="center" wrapText="1"/>
    </xf>
    <xf numFmtId="3" fontId="8" fillId="0" borderId="5" xfId="1431" applyNumberFormat="1" applyFont="1" applyBorder="1" applyAlignment="1">
      <alignment horizontal="right"/>
    </xf>
    <xf numFmtId="0" fontId="8" fillId="0" borderId="5" xfId="1431" applyFont="1" applyBorder="1" applyAlignment="1">
      <alignment wrapText="1"/>
    </xf>
    <xf numFmtId="1" fontId="27" fillId="0" borderId="5" xfId="1450" applyNumberFormat="1" applyFont="1" applyFill="1" applyBorder="1" applyAlignment="1">
      <alignment vertical="center"/>
    </xf>
    <xf numFmtId="3" fontId="8" fillId="0" borderId="5" xfId="1431" applyNumberFormat="1" applyFont="1" applyBorder="1" applyAlignment="1"/>
    <xf numFmtId="1" fontId="8" fillId="0" borderId="3" xfId="1450" applyNumberFormat="1" applyFont="1" applyFill="1" applyBorder="1" applyAlignment="1">
      <alignment horizontal="center" vertical="center"/>
    </xf>
    <xf numFmtId="1" fontId="8" fillId="0" borderId="19" xfId="1450" applyNumberFormat="1" applyFont="1" applyFill="1" applyBorder="1" applyAlignment="1">
      <alignment horizontal="center" vertical="center"/>
    </xf>
    <xf numFmtId="1" fontId="8" fillId="0" borderId="5" xfId="1450" applyNumberFormat="1" applyFont="1" applyFill="1" applyBorder="1" applyAlignment="1">
      <alignment horizontal="center" vertical="center"/>
    </xf>
    <xf numFmtId="1" fontId="8" fillId="2" borderId="19" xfId="1450" applyNumberFormat="1" applyFont="1" applyFill="1" applyBorder="1" applyAlignment="1">
      <alignment horizontal="right" vertical="center"/>
    </xf>
    <xf numFmtId="1" fontId="8" fillId="0" borderId="19" xfId="1450" applyNumberFormat="1" applyFont="1" applyFill="1" applyBorder="1" applyAlignment="1">
      <alignment horizontal="right" vertical="center"/>
    </xf>
    <xf numFmtId="3" fontId="8" fillId="0" borderId="3" xfId="0" applyNumberFormat="1" applyFont="1" applyBorder="1" applyAlignment="1">
      <alignment horizontal="right"/>
    </xf>
    <xf numFmtId="4" fontId="15" fillId="4" borderId="30" xfId="1431" applyNumberFormat="1" applyFont="1" applyFill="1" applyBorder="1" applyAlignment="1">
      <alignment horizontal="right"/>
    </xf>
    <xf numFmtId="4" fontId="10" fillId="3" borderId="31" xfId="1431" applyNumberFormat="1" applyFont="1" applyFill="1" applyBorder="1" applyAlignment="1">
      <alignment horizontal="center" vertical="center" wrapText="1"/>
    </xf>
    <xf numFmtId="0" fontId="10" fillId="3" borderId="28" xfId="143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4" fontId="8" fillId="0" borderId="19" xfId="1450" applyNumberFormat="1" applyFont="1" applyFill="1" applyBorder="1" applyAlignment="1">
      <alignment horizontal="right" vertical="center" wrapText="1"/>
    </xf>
    <xf numFmtId="2" fontId="8" fillId="2" borderId="19" xfId="1450" applyNumberFormat="1" applyFont="1" applyFill="1" applyBorder="1" applyAlignment="1">
      <alignment horizontal="right" vertical="center"/>
    </xf>
    <xf numFmtId="0" fontId="15" fillId="0" borderId="0" xfId="1431" applyFont="1" applyAlignment="1">
      <alignment horizontal="center"/>
    </xf>
    <xf numFmtId="0" fontId="15" fillId="0" borderId="0" xfId="1431" applyFont="1" applyAlignment="1">
      <alignment horizontal="left"/>
    </xf>
    <xf numFmtId="4" fontId="41" fillId="0" borderId="5" xfId="0" applyNumberFormat="1" applyFont="1" applyFill="1" applyBorder="1" applyAlignment="1" applyProtection="1">
      <alignment horizontal="right" vertical="center"/>
    </xf>
    <xf numFmtId="4" fontId="5" fillId="0" borderId="0" xfId="0" applyNumberFormat="1" applyFont="1" applyFill="1" applyAlignment="1">
      <alignment horizontal="right"/>
    </xf>
    <xf numFmtId="170" fontId="27" fillId="0" borderId="5" xfId="1450" applyNumberFormat="1" applyFont="1" applyFill="1" applyBorder="1" applyAlignment="1">
      <alignment horizontal="center" vertical="center"/>
    </xf>
    <xf numFmtId="170" fontId="8" fillId="6" borderId="5" xfId="145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143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1431" applyFont="1" applyBorder="1" applyAlignment="1">
      <alignment horizontal="center"/>
    </xf>
    <xf numFmtId="3" fontId="8" fillId="0" borderId="11" xfId="1431" applyNumberFormat="1" applyFont="1" applyBorder="1" applyAlignment="1">
      <alignment horizontal="right"/>
    </xf>
    <xf numFmtId="4" fontId="9" fillId="0" borderId="19" xfId="0" applyNumberFormat="1" applyFont="1" applyFill="1" applyBorder="1" applyAlignment="1" applyProtection="1">
      <alignment horizontal="right" vertical="center"/>
    </xf>
    <xf numFmtId="165" fontId="8" fillId="6" borderId="5" xfId="0" applyNumberFormat="1" applyFont="1" applyFill="1" applyBorder="1" applyAlignment="1" applyProtection="1">
      <alignment horizontal="center" vertical="center"/>
    </xf>
    <xf numFmtId="41" fontId="9" fillId="6" borderId="5" xfId="0" applyNumberFormat="1" applyFont="1" applyFill="1" applyBorder="1" applyAlignment="1" applyProtection="1">
      <alignment horizontal="center" vertical="center" wrapText="1"/>
    </xf>
    <xf numFmtId="4" fontId="41" fillId="6" borderId="5" xfId="0" applyNumberFormat="1" applyFont="1" applyFill="1" applyBorder="1" applyAlignment="1" applyProtection="1">
      <alignment horizontal="right" vertical="center"/>
    </xf>
    <xf numFmtId="4" fontId="8" fillId="6" borderId="5" xfId="0" applyNumberFormat="1" applyFont="1" applyFill="1" applyBorder="1" applyAlignment="1" applyProtection="1">
      <alignment horizontal="right" vertical="center"/>
    </xf>
    <xf numFmtId="0" fontId="8" fillId="6" borderId="0" xfId="0" applyFont="1" applyFill="1"/>
    <xf numFmtId="0" fontId="8" fillId="6" borderId="5" xfId="0" applyFont="1" applyFill="1" applyBorder="1" applyAlignment="1" applyProtection="1">
      <alignment horizontal="left" vertical="center" wrapText="1"/>
    </xf>
    <xf numFmtId="4" fontId="9" fillId="6" borderId="5" xfId="0" applyNumberFormat="1" applyFont="1" applyFill="1" applyBorder="1" applyAlignment="1" applyProtection="1">
      <alignment horizontal="right" vertical="center"/>
    </xf>
    <xf numFmtId="0" fontId="15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5" fontId="9" fillId="0" borderId="19" xfId="0" applyNumberFormat="1" applyFont="1" applyFill="1" applyBorder="1" applyAlignment="1" applyProtection="1">
      <alignment horizontal="center" vertical="center"/>
    </xf>
    <xf numFmtId="168" fontId="9" fillId="0" borderId="19" xfId="1465" applyNumberFormat="1" applyFont="1" applyFill="1" applyBorder="1" applyAlignment="1" applyProtection="1">
      <alignment horizontal="center" vertical="center" wrapText="1"/>
      <protection locked="0"/>
    </xf>
    <xf numFmtId="2" fontId="8" fillId="0" borderId="19" xfId="1465" applyNumberFormat="1" applyFont="1" applyFill="1" applyBorder="1" applyAlignment="1" applyProtection="1">
      <alignment horizontal="right" vertical="center" wrapText="1"/>
      <protection locked="0"/>
    </xf>
    <xf numFmtId="165" fontId="9" fillId="0" borderId="5" xfId="0" applyNumberFormat="1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168" fontId="9" fillId="0" borderId="5" xfId="1465" applyNumberFormat="1" applyFont="1" applyFill="1" applyBorder="1" applyAlignment="1" applyProtection="1">
      <alignment horizontal="center" vertical="center" wrapText="1"/>
      <protection locked="0"/>
    </xf>
    <xf numFmtId="4" fontId="8" fillId="0" borderId="5" xfId="0" applyNumberFormat="1" applyFont="1" applyFill="1" applyBorder="1" applyAlignment="1">
      <alignment horizontal="right"/>
    </xf>
    <xf numFmtId="0" fontId="8" fillId="0" borderId="18" xfId="0" applyFont="1" applyFill="1" applyBorder="1" applyAlignment="1" applyProtection="1">
      <alignment horizontal="center" vertical="center"/>
    </xf>
    <xf numFmtId="165" fontId="9" fillId="0" borderId="18" xfId="0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left" vertical="center" wrapText="1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168" fontId="9" fillId="0" borderId="18" xfId="1465" applyNumberFormat="1" applyFont="1" applyFill="1" applyBorder="1" applyAlignment="1" applyProtection="1">
      <alignment horizontal="center" vertical="center" wrapText="1"/>
      <protection locked="0"/>
    </xf>
    <xf numFmtId="4" fontId="8" fillId="0" borderId="18" xfId="0" applyNumberFormat="1" applyFont="1" applyFill="1" applyBorder="1" applyAlignment="1">
      <alignment horizontal="right"/>
    </xf>
    <xf numFmtId="2" fontId="8" fillId="0" borderId="18" xfId="1465" applyNumberFormat="1" applyFont="1" applyFill="1" applyBorder="1" applyAlignment="1" applyProtection="1">
      <alignment horizontal="right" vertical="center" wrapText="1"/>
      <protection locked="0"/>
    </xf>
    <xf numFmtId="4" fontId="8" fillId="3" borderId="20" xfId="0" applyNumberFormat="1" applyFont="1" applyFill="1" applyBorder="1" applyAlignment="1" applyProtection="1">
      <alignment horizontal="right" vertical="center"/>
    </xf>
    <xf numFmtId="0" fontId="8" fillId="6" borderId="19" xfId="0" applyFont="1" applyFill="1" applyBorder="1" applyAlignment="1" applyProtection="1">
      <alignment horizontal="center" vertical="center"/>
    </xf>
    <xf numFmtId="165" fontId="8" fillId="6" borderId="19" xfId="0" applyNumberFormat="1" applyFont="1" applyFill="1" applyBorder="1" applyAlignment="1" applyProtection="1">
      <alignment horizontal="center" vertical="center"/>
    </xf>
    <xf numFmtId="0" fontId="8" fillId="6" borderId="19" xfId="0" applyFont="1" applyFill="1" applyBorder="1" applyAlignment="1" applyProtection="1">
      <alignment horizontal="left" vertical="center" wrapText="1"/>
    </xf>
    <xf numFmtId="41" fontId="9" fillId="6" borderId="19" xfId="0" applyNumberFormat="1" applyFont="1" applyFill="1" applyBorder="1" applyAlignment="1" applyProtection="1">
      <alignment horizontal="center" vertical="center" wrapText="1"/>
    </xf>
    <xf numFmtId="4" fontId="41" fillId="6" borderId="19" xfId="0" applyNumberFormat="1" applyFont="1" applyFill="1" applyBorder="1" applyAlignment="1" applyProtection="1">
      <alignment horizontal="right" vertical="center"/>
    </xf>
    <xf numFmtId="4" fontId="8" fillId="6" borderId="19" xfId="0" applyNumberFormat="1" applyFont="1" applyFill="1" applyBorder="1" applyAlignment="1" applyProtection="1">
      <alignment horizontal="right" vertical="center"/>
    </xf>
    <xf numFmtId="0" fontId="8" fillId="6" borderId="5" xfId="0" applyFont="1" applyFill="1" applyBorder="1" applyAlignment="1" applyProtection="1">
      <alignment horizontal="center" vertical="center"/>
    </xf>
    <xf numFmtId="4" fontId="8" fillId="0" borderId="5" xfId="0" applyNumberFormat="1" applyFont="1" applyFill="1" applyBorder="1" applyAlignment="1" applyProtection="1">
      <alignment horizontal="right" vertical="center"/>
    </xf>
    <xf numFmtId="0" fontId="8" fillId="0" borderId="5" xfId="0" applyFont="1" applyFill="1" applyBorder="1" applyAlignment="1" applyProtection="1">
      <alignment horizontal="left" vertical="center" wrapText="1" shrinkToFit="1"/>
    </xf>
    <xf numFmtId="0" fontId="8" fillId="0" borderId="5" xfId="0" applyFont="1" applyFill="1" applyBorder="1" applyAlignment="1" applyProtection="1">
      <alignment horizontal="left" vertical="center" shrinkToFit="1"/>
    </xf>
    <xf numFmtId="165" fontId="8" fillId="0" borderId="18" xfId="0" applyNumberFormat="1" applyFont="1" applyFill="1" applyBorder="1" applyAlignment="1" applyProtection="1">
      <alignment horizontal="center" vertical="center"/>
    </xf>
    <xf numFmtId="41" fontId="9" fillId="0" borderId="18" xfId="0" applyNumberFormat="1" applyFont="1" applyFill="1" applyBorder="1" applyAlignment="1" applyProtection="1">
      <alignment horizontal="center" vertical="center" wrapText="1"/>
    </xf>
    <xf numFmtId="4" fontId="8" fillId="0" borderId="18" xfId="0" applyNumberFormat="1" applyFont="1" applyFill="1" applyBorder="1" applyAlignment="1" applyProtection="1">
      <alignment horizontal="right" vertical="center"/>
    </xf>
    <xf numFmtId="41" fontId="9" fillId="0" borderId="19" xfId="0" applyNumberFormat="1" applyFont="1" applyFill="1" applyBorder="1" applyAlignment="1" applyProtection="1">
      <alignment horizontal="center" vertical="center" wrapText="1"/>
    </xf>
    <xf numFmtId="4" fontId="8" fillId="0" borderId="19" xfId="0" applyNumberFormat="1" applyFont="1" applyFill="1" applyBorder="1" applyAlignment="1" applyProtection="1">
      <alignment horizontal="right" vertical="center"/>
    </xf>
    <xf numFmtId="4" fontId="9" fillId="0" borderId="18" xfId="0" applyNumberFormat="1" applyFont="1" applyFill="1" applyBorder="1" applyAlignment="1" applyProtection="1">
      <alignment horizontal="right" vertical="center"/>
    </xf>
    <xf numFmtId="0" fontId="8" fillId="6" borderId="5" xfId="0" applyFont="1" applyFill="1" applyBorder="1" applyAlignment="1" applyProtection="1">
      <alignment horizontal="left" vertical="center" shrinkToFit="1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left" vertical="center" wrapText="1"/>
    </xf>
    <xf numFmtId="41" fontId="9" fillId="0" borderId="11" xfId="0" applyNumberFormat="1" applyFont="1" applyFill="1" applyBorder="1" applyAlignment="1" applyProtection="1">
      <alignment horizontal="center" vertical="center" wrapText="1"/>
    </xf>
    <xf numFmtId="4" fontId="41" fillId="0" borderId="11" xfId="0" applyNumberFormat="1" applyFont="1" applyFill="1" applyBorder="1" applyAlignment="1" applyProtection="1">
      <alignment horizontal="right" vertical="center"/>
    </xf>
    <xf numFmtId="4" fontId="8" fillId="0" borderId="11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 applyProtection="1">
      <alignment horizontal="right" vertical="center"/>
    </xf>
    <xf numFmtId="4" fontId="8" fillId="6" borderId="5" xfId="0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169" fontId="8" fillId="0" borderId="5" xfId="1431" applyNumberFormat="1" applyFont="1" applyBorder="1" applyAlignment="1">
      <alignment vertical="center" wrapText="1"/>
    </xf>
    <xf numFmtId="169" fontId="8" fillId="0" borderId="5" xfId="1431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1431" applyFont="1" applyBorder="1" applyAlignment="1">
      <alignment horizontal="center"/>
    </xf>
    <xf numFmtId="3" fontId="8" fillId="0" borderId="5" xfId="0" applyNumberFormat="1" applyFont="1" applyBorder="1" applyAlignment="1">
      <alignment horizontal="right"/>
    </xf>
    <xf numFmtId="0" fontId="8" fillId="0" borderId="19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43" fontId="8" fillId="0" borderId="19" xfId="1506" applyNumberFormat="1" applyFont="1" applyBorder="1" applyAlignment="1">
      <alignment horizontal="center" vertical="center" wrapText="1"/>
    </xf>
    <xf numFmtId="169" fontId="8" fillId="0" borderId="14" xfId="0" applyNumberFormat="1" applyFont="1" applyFill="1" applyBorder="1" applyAlignment="1">
      <alignment horizontal="center" vertical="center" wrapText="1"/>
    </xf>
    <xf numFmtId="166" fontId="8" fillId="0" borderId="5" xfId="1506" applyNumberFormat="1" applyFont="1" applyBorder="1" applyAlignment="1">
      <alignment horizontal="center" vertical="center" wrapText="1"/>
    </xf>
    <xf numFmtId="43" fontId="8" fillId="0" borderId="5" xfId="1506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43" fontId="8" fillId="0" borderId="11" xfId="1506" applyNumberFormat="1" applyFont="1" applyFill="1" applyBorder="1" applyAlignment="1">
      <alignment horizontal="center" vertical="center" wrapText="1"/>
    </xf>
    <xf numFmtId="43" fontId="8" fillId="0" borderId="5" xfId="1506" applyNumberFormat="1" applyFont="1" applyBorder="1" applyAlignment="1">
      <alignment horizontal="center" vertical="center" wrapText="1"/>
    </xf>
    <xf numFmtId="169" fontId="8" fillId="0" borderId="19" xfId="1449" applyNumberFormat="1" applyFont="1" applyBorder="1" applyAlignment="1">
      <alignment horizontal="left" vertical="center" wrapText="1"/>
    </xf>
    <xf numFmtId="169" fontId="8" fillId="0" borderId="14" xfId="1449" applyNumberFormat="1" applyFont="1" applyBorder="1" applyAlignment="1">
      <alignment horizontal="center" vertical="center"/>
    </xf>
    <xf numFmtId="169" fontId="8" fillId="0" borderId="19" xfId="1449" applyNumberFormat="1" applyFont="1" applyFill="1" applyBorder="1" applyAlignment="1">
      <alignment horizontal="left" vertical="center" wrapText="1"/>
    </xf>
    <xf numFmtId="0" fontId="8" fillId="0" borderId="14" xfId="1449" applyFont="1" applyBorder="1" applyAlignment="1">
      <alignment vertical="center" wrapText="1"/>
    </xf>
    <xf numFmtId="169" fontId="8" fillId="0" borderId="19" xfId="1449" applyNumberFormat="1" applyFont="1" applyBorder="1" applyAlignment="1">
      <alignment horizontal="center" vertical="center"/>
    </xf>
    <xf numFmtId="169" fontId="8" fillId="0" borderId="19" xfId="1449" applyNumberFormat="1" applyFont="1" applyBorder="1" applyAlignment="1">
      <alignment vertical="center"/>
    </xf>
    <xf numFmtId="0" fontId="8" fillId="0" borderId="5" xfId="1449" applyFont="1" applyBorder="1" applyAlignment="1">
      <alignment horizontal="center" vertical="center" wrapText="1"/>
    </xf>
    <xf numFmtId="166" fontId="8" fillId="0" borderId="14" xfId="1467" applyNumberFormat="1" applyFont="1" applyBorder="1" applyAlignment="1">
      <alignment horizontal="center" vertical="center" wrapText="1"/>
    </xf>
    <xf numFmtId="43" fontId="8" fillId="0" borderId="5" xfId="1467" applyNumberFormat="1" applyFont="1" applyBorder="1" applyAlignment="1">
      <alignment horizontal="center" vertical="center" wrapText="1"/>
    </xf>
    <xf numFmtId="169" fontId="8" fillId="0" borderId="20" xfId="1449" applyNumberFormat="1" applyFont="1" applyFill="1" applyBorder="1" applyAlignment="1">
      <alignment vertical="center" wrapText="1"/>
    </xf>
    <xf numFmtId="169" fontId="8" fillId="0" borderId="21" xfId="1449" applyNumberFormat="1" applyFont="1" applyFill="1" applyBorder="1" applyAlignment="1">
      <alignment horizontal="center" vertical="center" wrapText="1"/>
    </xf>
    <xf numFmtId="43" fontId="8" fillId="0" borderId="20" xfId="1504" applyNumberFormat="1" applyFont="1" applyFill="1" applyBorder="1" applyAlignment="1">
      <alignment horizontal="center" vertical="center" wrapText="1"/>
    </xf>
    <xf numFmtId="169" fontId="8" fillId="0" borderId="5" xfId="1449" applyNumberFormat="1" applyFont="1" applyFill="1" applyBorder="1" applyAlignment="1">
      <alignment vertical="center" wrapText="1"/>
    </xf>
    <xf numFmtId="169" fontId="8" fillId="0" borderId="14" xfId="1449" applyNumberFormat="1" applyFont="1" applyFill="1" applyBorder="1" applyAlignment="1">
      <alignment horizontal="center" vertical="center" wrapText="1"/>
    </xf>
    <xf numFmtId="166" fontId="8" fillId="0" borderId="5" xfId="1504" applyNumberFormat="1" applyFont="1" applyFill="1" applyBorder="1" applyAlignment="1">
      <alignment horizontal="center" vertical="center" wrapText="1"/>
    </xf>
    <xf numFmtId="43" fontId="8" fillId="0" borderId="14" xfId="1467" applyNumberFormat="1" applyFont="1" applyBorder="1" applyAlignment="1">
      <alignment horizontal="center" vertical="center" wrapText="1"/>
    </xf>
    <xf numFmtId="0" fontId="8" fillId="0" borderId="19" xfId="1449" applyFont="1" applyBorder="1" applyAlignment="1">
      <alignment vertical="center" wrapText="1"/>
    </xf>
    <xf numFmtId="0" fontId="8" fillId="0" borderId="5" xfId="1449" applyFont="1" applyBorder="1" applyAlignment="1">
      <alignment vertical="center" wrapText="1"/>
    </xf>
    <xf numFmtId="169" fontId="28" fillId="0" borderId="19" xfId="1449" applyNumberFormat="1" applyFont="1" applyBorder="1" applyAlignment="1">
      <alignment vertical="center"/>
    </xf>
    <xf numFmtId="169" fontId="8" fillId="0" borderId="5" xfId="1449" applyNumberFormat="1" applyFont="1" applyBorder="1" applyAlignment="1">
      <alignment horizontal="left" vertical="center" wrapText="1"/>
    </xf>
    <xf numFmtId="169" fontId="28" fillId="0" borderId="5" xfId="1449" applyNumberFormat="1" applyFont="1" applyBorder="1" applyAlignment="1">
      <alignment vertical="center"/>
    </xf>
    <xf numFmtId="169" fontId="8" fillId="0" borderId="5" xfId="1449" applyNumberFormat="1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top"/>
    </xf>
    <xf numFmtId="1" fontId="8" fillId="0" borderId="19" xfId="0" applyNumberFormat="1" applyFont="1" applyBorder="1" applyAlignment="1">
      <alignment horizontal="right" vertical="top"/>
    </xf>
    <xf numFmtId="2" fontId="8" fillId="0" borderId="19" xfId="0" applyNumberFormat="1" applyFont="1" applyBorder="1" applyAlignment="1">
      <alignment horizontal="right" vertical="top"/>
    </xf>
    <xf numFmtId="0" fontId="8" fillId="0" borderId="5" xfId="0" applyFont="1" applyBorder="1" applyAlignment="1">
      <alignment horizontal="left" vertical="top" wrapText="1"/>
    </xf>
    <xf numFmtId="1" fontId="8" fillId="0" borderId="5" xfId="0" applyNumberFormat="1" applyFont="1" applyBorder="1" applyAlignment="1">
      <alignment horizontal="right" vertical="top"/>
    </xf>
    <xf numFmtId="2" fontId="8" fillId="0" borderId="5" xfId="0" applyNumberFormat="1" applyFont="1" applyBorder="1" applyAlignment="1">
      <alignment horizontal="right" vertical="top"/>
    </xf>
    <xf numFmtId="0" fontId="8" fillId="0" borderId="3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top"/>
    </xf>
    <xf numFmtId="1" fontId="8" fillId="0" borderId="3" xfId="0" applyNumberFormat="1" applyFont="1" applyBorder="1" applyAlignment="1">
      <alignment horizontal="right" vertical="top"/>
    </xf>
    <xf numFmtId="2" fontId="8" fillId="0" borderId="3" xfId="0" applyNumberFormat="1" applyFont="1" applyBorder="1" applyAlignment="1">
      <alignment horizontal="right" vertical="top"/>
    </xf>
    <xf numFmtId="0" fontId="8" fillId="0" borderId="11" xfId="0" applyFont="1" applyBorder="1" applyAlignment="1">
      <alignment horizontal="left" vertical="top" wrapText="1"/>
    </xf>
    <xf numFmtId="0" fontId="42" fillId="3" borderId="20" xfId="1431" applyFont="1" applyFill="1" applyBorder="1" applyAlignment="1">
      <alignment horizontal="center" vertical="center" wrapText="1"/>
    </xf>
    <xf numFmtId="0" fontId="42" fillId="3" borderId="21" xfId="1431" applyFont="1" applyFill="1" applyBorder="1" applyAlignment="1">
      <alignment horizontal="center" vertical="center" wrapText="1"/>
    </xf>
    <xf numFmtId="4" fontId="42" fillId="3" borderId="20" xfId="1431" applyNumberFormat="1" applyFont="1" applyFill="1" applyBorder="1" applyAlignment="1">
      <alignment horizontal="center" vertical="center" wrapText="1"/>
    </xf>
    <xf numFmtId="4" fontId="42" fillId="3" borderId="2" xfId="1431" applyNumberFormat="1" applyFont="1" applyFill="1" applyBorder="1" applyAlignment="1">
      <alignment horizontal="center" vertical="center" wrapText="1"/>
    </xf>
    <xf numFmtId="4" fontId="42" fillId="3" borderId="9" xfId="1431" applyNumberFormat="1" applyFont="1" applyFill="1" applyBorder="1" applyAlignment="1">
      <alignment horizontal="center" vertical="center" wrapText="1"/>
    </xf>
    <xf numFmtId="170" fontId="8" fillId="0" borderId="19" xfId="1450" applyNumberFormat="1" applyFont="1" applyFill="1" applyBorder="1" applyAlignment="1">
      <alignment horizontal="center" vertical="center"/>
    </xf>
    <xf numFmtId="4" fontId="8" fillId="0" borderId="19" xfId="0" applyNumberFormat="1" applyFont="1" applyBorder="1" applyAlignment="1">
      <alignment horizontal="right"/>
    </xf>
    <xf numFmtId="0" fontId="29" fillId="0" borderId="5" xfId="1450" applyFont="1" applyFill="1" applyBorder="1" applyAlignment="1">
      <alignment horizontal="center" vertical="center"/>
    </xf>
    <xf numFmtId="1" fontId="29" fillId="0" borderId="5" xfId="1450" applyNumberFormat="1" applyFont="1" applyFill="1" applyBorder="1" applyAlignment="1">
      <alignment horizontal="right" vertical="center"/>
    </xf>
    <xf numFmtId="0" fontId="8" fillId="0" borderId="18" xfId="1450" applyFont="1" applyFill="1" applyBorder="1" applyAlignment="1">
      <alignment horizontal="left" vertical="center" wrapText="1"/>
    </xf>
    <xf numFmtId="0" fontId="8" fillId="0" borderId="18" xfId="1450" applyFont="1" applyFill="1" applyBorder="1" applyAlignment="1">
      <alignment horizontal="center" vertical="center"/>
    </xf>
    <xf numFmtId="170" fontId="8" fillId="0" borderId="18" xfId="1450" applyNumberFormat="1" applyFont="1" applyFill="1" applyBorder="1" applyAlignment="1">
      <alignment horizontal="center" vertical="center"/>
    </xf>
    <xf numFmtId="0" fontId="28" fillId="0" borderId="5" xfId="1450" applyFont="1" applyFill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/>
    </xf>
    <xf numFmtId="1" fontId="28" fillId="0" borderId="5" xfId="1450" applyNumberFormat="1" applyFont="1" applyFill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/>
    </xf>
    <xf numFmtId="0" fontId="8" fillId="0" borderId="5" xfId="1420" applyFont="1" applyFill="1" applyBorder="1" applyAlignment="1">
      <alignment wrapText="1"/>
    </xf>
    <xf numFmtId="0" fontId="30" fillId="0" borderId="5" xfId="1420" applyFont="1" applyFill="1" applyBorder="1" applyAlignment="1">
      <alignment wrapText="1"/>
    </xf>
    <xf numFmtId="0" fontId="30" fillId="0" borderId="5" xfId="1420" applyFont="1" applyFill="1" applyBorder="1" applyAlignment="1">
      <alignment horizontal="left" wrapText="1"/>
    </xf>
    <xf numFmtId="2" fontId="30" fillId="0" borderId="5" xfId="1420" applyNumberFormat="1" applyFont="1" applyFill="1" applyBorder="1" applyAlignment="1">
      <alignment horizontal="right"/>
    </xf>
    <xf numFmtId="0" fontId="30" fillId="0" borderId="18" xfId="1420" applyFont="1" applyFill="1" applyBorder="1" applyAlignment="1">
      <alignment wrapText="1"/>
    </xf>
    <xf numFmtId="0" fontId="30" fillId="0" borderId="18" xfId="1420" applyFont="1" applyFill="1" applyBorder="1" applyAlignment="1">
      <alignment horizontal="left" wrapText="1"/>
    </xf>
    <xf numFmtId="2" fontId="30" fillId="0" borderId="18" xfId="1420" applyNumberFormat="1" applyFont="1" applyFill="1" applyBorder="1" applyAlignment="1">
      <alignment horizontal="right"/>
    </xf>
    <xf numFmtId="0" fontId="8" fillId="0" borderId="5" xfId="1420" applyFont="1" applyFill="1" applyBorder="1" applyAlignment="1">
      <alignment horizontal="center" wrapText="1"/>
    </xf>
    <xf numFmtId="2" fontId="8" fillId="0" borderId="5" xfId="1420" applyNumberFormat="1" applyFont="1" applyFill="1" applyBorder="1" applyAlignment="1">
      <alignment horizontal="center"/>
    </xf>
    <xf numFmtId="4" fontId="8" fillId="0" borderId="5" xfId="1431" applyNumberFormat="1" applyFont="1" applyBorder="1" applyAlignment="1">
      <alignment horizontal="center"/>
    </xf>
    <xf numFmtId="170" fontId="8" fillId="0" borderId="19" xfId="1450" applyNumberFormat="1" applyFont="1" applyFill="1" applyBorder="1" applyAlignment="1">
      <alignment vertical="center"/>
    </xf>
    <xf numFmtId="4" fontId="8" fillId="0" borderId="19" xfId="1450" applyNumberFormat="1" applyFont="1" applyFill="1" applyBorder="1" applyAlignment="1">
      <alignment vertical="center" wrapText="1"/>
    </xf>
    <xf numFmtId="1" fontId="8" fillId="0" borderId="5" xfId="1450" applyNumberFormat="1" applyFont="1" applyFill="1" applyBorder="1" applyAlignment="1">
      <alignment vertical="center"/>
    </xf>
    <xf numFmtId="4" fontId="8" fillId="0" borderId="5" xfId="1450" applyNumberFormat="1" applyFont="1" applyFill="1" applyBorder="1" applyAlignment="1">
      <alignment vertical="center" wrapText="1"/>
    </xf>
    <xf numFmtId="0" fontId="8" fillId="0" borderId="13" xfId="1450" applyFont="1" applyFill="1" applyBorder="1" applyAlignment="1">
      <alignment horizontal="center" vertical="center"/>
    </xf>
    <xf numFmtId="170" fontId="8" fillId="0" borderId="11" xfId="1450" applyNumberFormat="1" applyFont="1" applyFill="1" applyBorder="1" applyAlignment="1">
      <alignment vertical="center"/>
    </xf>
    <xf numFmtId="4" fontId="8" fillId="0" borderId="11" xfId="1450" applyNumberFormat="1" applyFont="1" applyFill="1" applyBorder="1" applyAlignment="1">
      <alignment vertical="center" wrapText="1"/>
    </xf>
    <xf numFmtId="0" fontId="8" fillId="0" borderId="16" xfId="1450" applyFont="1" applyFill="1" applyBorder="1" applyAlignment="1">
      <alignment horizontal="center" vertical="center"/>
    </xf>
    <xf numFmtId="170" fontId="8" fillId="0" borderId="3" xfId="1450" applyNumberFormat="1" applyFont="1" applyFill="1" applyBorder="1" applyAlignment="1">
      <alignment vertical="center"/>
    </xf>
    <xf numFmtId="4" fontId="8" fillId="0" borderId="3" xfId="1450" applyNumberFormat="1" applyFont="1" applyFill="1" applyBorder="1" applyAlignment="1">
      <alignment vertical="center" wrapText="1"/>
    </xf>
    <xf numFmtId="4" fontId="8" fillId="0" borderId="11" xfId="0" applyNumberFormat="1" applyFont="1" applyBorder="1" applyAlignment="1">
      <alignment horizontal="center"/>
    </xf>
    <xf numFmtId="1" fontId="8" fillId="0" borderId="5" xfId="0" applyNumberFormat="1" applyFont="1" applyFill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NumberFormat="1" applyFont="1" applyBorder="1" applyAlignment="1">
      <alignment horizontal="left" vertical="top" wrapText="1"/>
    </xf>
    <xf numFmtId="1" fontId="8" fillId="0" borderId="11" xfId="0" applyNumberFormat="1" applyFont="1" applyFill="1" applyBorder="1" applyAlignment="1">
      <alignment horizontal="center" vertical="top" wrapText="1"/>
    </xf>
    <xf numFmtId="0" fontId="8" fillId="0" borderId="19" xfId="1431" applyFont="1" applyBorder="1" applyAlignment="1">
      <alignment horizont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5" xfId="1431" applyFont="1" applyFill="1" applyBorder="1" applyAlignment="1">
      <alignment horizontal="center" vertical="center" wrapText="1"/>
    </xf>
    <xf numFmtId="0" fontId="8" fillId="0" borderId="25" xfId="1431" applyFont="1" applyFill="1" applyBorder="1" applyAlignment="1">
      <alignment horizontal="left" vertical="center" wrapText="1"/>
    </xf>
    <xf numFmtId="0" fontId="8" fillId="0" borderId="25" xfId="1431" applyFont="1" applyBorder="1" applyAlignment="1">
      <alignment horizontal="right" vertical="center"/>
    </xf>
    <xf numFmtId="4" fontId="8" fillId="0" borderId="19" xfId="1431" applyNumberFormat="1" applyFont="1" applyBorder="1" applyAlignment="1">
      <alignment horizontal="right"/>
    </xf>
    <xf numFmtId="0" fontId="43" fillId="0" borderId="5" xfId="1431" applyFont="1" applyBorder="1" applyAlignment="1">
      <alignment wrapText="1"/>
    </xf>
    <xf numFmtId="0" fontId="8" fillId="0" borderId="5" xfId="1431" applyFont="1" applyBorder="1" applyAlignment="1">
      <alignment horizontal="right"/>
    </xf>
    <xf numFmtId="0" fontId="31" fillId="0" borderId="18" xfId="1431" applyFont="1" applyBorder="1" applyAlignment="1">
      <alignment wrapText="1"/>
    </xf>
    <xf numFmtId="0" fontId="31" fillId="0" borderId="18" xfId="1431" applyFont="1" applyBorder="1" applyAlignment="1">
      <alignment horizontal="right"/>
    </xf>
    <xf numFmtId="4" fontId="31" fillId="0" borderId="18" xfId="1431" applyNumberFormat="1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19" xfId="0" applyFont="1" applyBorder="1" applyAlignment="1"/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right"/>
    </xf>
    <xf numFmtId="0" fontId="8" fillId="0" borderId="5" xfId="0" applyFont="1" applyBorder="1" applyAlignment="1"/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" xfId="1447" applyFont="1" applyBorder="1"/>
    <xf numFmtId="0" fontId="8" fillId="0" borderId="14" xfId="1447" applyFont="1" applyBorder="1" applyAlignment="1">
      <alignment horizontal="center"/>
    </xf>
    <xf numFmtId="4" fontId="8" fillId="0" borderId="5" xfId="1447" applyNumberFormat="1" applyFont="1" applyBorder="1" applyAlignment="1">
      <alignment horizontal="right"/>
    </xf>
    <xf numFmtId="0" fontId="8" fillId="0" borderId="5" xfId="1447" applyFont="1" applyBorder="1"/>
    <xf numFmtId="3" fontId="8" fillId="0" borderId="5" xfId="1447" applyNumberFormat="1" applyFont="1" applyBorder="1" applyAlignment="1">
      <alignment horizontal="right"/>
    </xf>
    <xf numFmtId="169" fontId="8" fillId="0" borderId="19" xfId="1449" applyNumberFormat="1" applyFont="1" applyBorder="1" applyAlignment="1">
      <alignment horizontal="right" vertical="center"/>
    </xf>
    <xf numFmtId="43" fontId="8" fillId="0" borderId="5" xfId="1467" applyNumberFormat="1" applyFont="1" applyBorder="1" applyAlignment="1">
      <alignment horizontal="right" vertical="center" wrapText="1"/>
    </xf>
    <xf numFmtId="43" fontId="8" fillId="0" borderId="5" xfId="1504" applyNumberFormat="1" applyFont="1" applyBorder="1" applyAlignment="1">
      <alignment horizontal="right" vertical="center" wrapText="1"/>
    </xf>
    <xf numFmtId="176" fontId="8" fillId="0" borderId="5" xfId="1504" applyNumberFormat="1" applyFont="1" applyFill="1" applyBorder="1" applyAlignment="1">
      <alignment horizontal="right" vertical="center" wrapText="1"/>
    </xf>
    <xf numFmtId="0" fontId="8" fillId="0" borderId="10" xfId="1431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/>
    <xf numFmtId="0" fontId="8" fillId="0" borderId="19" xfId="1431" applyFont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4" fontId="41" fillId="0" borderId="19" xfId="0" applyNumberFormat="1" applyFont="1" applyFill="1" applyBorder="1" applyAlignment="1" applyProtection="1">
      <alignment horizontal="right" vertical="center"/>
    </xf>
    <xf numFmtId="4" fontId="10" fillId="0" borderId="0" xfId="1465" applyNumberFormat="1" applyFont="1" applyFill="1" applyBorder="1" applyAlignment="1" applyProtection="1">
      <alignment horizontal="right" vertical="center" shrinkToFit="1"/>
      <protection locked="0"/>
    </xf>
    <xf numFmtId="4" fontId="11" fillId="0" borderId="0" xfId="1465" applyNumberFormat="1" applyFont="1" applyFill="1" applyBorder="1" applyAlignment="1" applyProtection="1">
      <alignment horizontal="right" vertical="center" shrinkToFit="1"/>
      <protection locked="0"/>
    </xf>
    <xf numFmtId="4" fontId="44" fillId="0" borderId="0" xfId="0" applyNumberFormat="1" applyFont="1" applyFill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143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10" xfId="1431" applyFont="1" applyBorder="1" applyAlignment="1">
      <alignment horizontal="center"/>
    </xf>
    <xf numFmtId="4" fontId="8" fillId="0" borderId="0" xfId="0" applyNumberFormat="1" applyFont="1" applyFill="1"/>
    <xf numFmtId="0" fontId="45" fillId="0" borderId="19" xfId="0" applyFont="1" applyBorder="1" applyAlignment="1">
      <alignment wrapText="1"/>
    </xf>
    <xf numFmtId="0" fontId="45" fillId="0" borderId="5" xfId="0" applyFont="1" applyBorder="1" applyAlignment="1">
      <alignment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vertical="center"/>
    </xf>
    <xf numFmtId="0" fontId="15" fillId="4" borderId="42" xfId="0" applyFont="1" applyFill="1" applyBorder="1" applyAlignment="1">
      <alignment horizontal="center"/>
    </xf>
    <xf numFmtId="4" fontId="15" fillId="4" borderId="18" xfId="0" applyNumberFormat="1" applyFont="1" applyFill="1" applyBorder="1" applyAlignment="1">
      <alignment horizontal="right"/>
    </xf>
    <xf numFmtId="4" fontId="15" fillId="4" borderId="23" xfId="0" applyNumberFormat="1" applyFont="1" applyFill="1" applyBorder="1" applyAlignment="1">
      <alignment horizontal="right"/>
    </xf>
    <xf numFmtId="0" fontId="45" fillId="0" borderId="19" xfId="1431" applyFont="1" applyBorder="1" applyAlignment="1">
      <alignment wrapText="1"/>
    </xf>
    <xf numFmtId="0" fontId="45" fillId="0" borderId="5" xfId="1431" applyFont="1" applyBorder="1" applyAlignment="1">
      <alignment wrapText="1"/>
    </xf>
    <xf numFmtId="0" fontId="8" fillId="0" borderId="5" xfId="0" applyNumberFormat="1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left" vertical="top" wrapText="1"/>
    </xf>
    <xf numFmtId="165" fontId="8" fillId="6" borderId="18" xfId="0" applyNumberFormat="1" applyFont="1" applyFill="1" applyBorder="1" applyAlignment="1" applyProtection="1">
      <alignment horizontal="center" vertical="center"/>
    </xf>
    <xf numFmtId="0" fontId="46" fillId="0" borderId="19" xfId="1431" applyFont="1" applyBorder="1" applyAlignment="1">
      <alignment horizontal="left" vertical="center" wrapText="1"/>
    </xf>
    <xf numFmtId="4" fontId="8" fillId="0" borderId="25" xfId="1431" applyNumberFormat="1" applyFont="1" applyBorder="1" applyAlignment="1">
      <alignment horizontal="right" vertical="center"/>
    </xf>
    <xf numFmtId="0" fontId="10" fillId="4" borderId="7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7" fillId="0" borderId="0" xfId="0" applyFont="1" applyFill="1" applyBorder="1" applyAlignment="1" applyProtection="1">
      <alignment horizontal="center" vertical="center" wrapText="1"/>
    </xf>
    <xf numFmtId="166" fontId="9" fillId="0" borderId="7" xfId="1465" applyNumberFormat="1" applyFont="1" applyFill="1" applyBorder="1" applyAlignment="1" applyProtection="1">
      <alignment horizontal="center" vertical="center" wrapText="1"/>
      <protection locked="0"/>
    </xf>
    <xf numFmtId="166" fontId="9" fillId="0" borderId="8" xfId="1465" applyNumberFormat="1" applyFont="1" applyFill="1" applyBorder="1" applyAlignment="1" applyProtection="1">
      <alignment horizontal="center" vertical="center" wrapText="1"/>
      <protection locked="0"/>
    </xf>
    <xf numFmtId="166" fontId="9" fillId="0" borderId="9" xfId="1465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165" fontId="9" fillId="0" borderId="20" xfId="0" applyNumberFormat="1" applyFont="1" applyFill="1" applyBorder="1" applyAlignment="1" applyProtection="1">
      <alignment horizontal="center" vertical="center"/>
    </xf>
    <xf numFmtId="165" fontId="9" fillId="0" borderId="27" xfId="0" applyNumberFormat="1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166" fontId="9" fillId="0" borderId="20" xfId="1465" applyNumberFormat="1" applyFont="1" applyFill="1" applyBorder="1" applyAlignment="1" applyProtection="1">
      <alignment horizontal="center" vertical="center" wrapText="1"/>
      <protection locked="0"/>
    </xf>
    <xf numFmtId="166" fontId="9" fillId="0" borderId="33" xfId="1465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7" borderId="7" xfId="0" applyFont="1" applyFill="1" applyBorder="1" applyAlignment="1" applyProtection="1">
      <alignment horizontal="center"/>
    </xf>
    <xf numFmtId="0" fontId="9" fillId="7" borderId="8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right" vertical="center" wrapText="1"/>
    </xf>
    <xf numFmtId="2" fontId="7" fillId="0" borderId="0" xfId="0" applyNumberFormat="1" applyFont="1" applyFill="1" applyBorder="1" applyAlignment="1" applyProtection="1">
      <alignment horizontal="right"/>
    </xf>
    <xf numFmtId="0" fontId="9" fillId="3" borderId="7" xfId="0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28" xfId="0" applyFont="1" applyFill="1" applyBorder="1" applyAlignment="1" applyProtection="1">
      <alignment horizontal="center" vertical="center" wrapText="1"/>
    </xf>
    <xf numFmtId="0" fontId="9" fillId="3" borderId="21" xfId="0" applyFont="1" applyFill="1" applyBorder="1" applyAlignment="1" applyProtection="1">
      <alignment horizontal="center" vertical="center" wrapText="1"/>
    </xf>
    <xf numFmtId="0" fontId="9" fillId="3" borderId="31" xfId="0" applyFont="1" applyFill="1" applyBorder="1" applyAlignment="1" applyProtection="1">
      <alignment horizontal="center" vertical="center" wrapText="1"/>
    </xf>
    <xf numFmtId="2" fontId="6" fillId="0" borderId="0" xfId="0" applyNumberFormat="1" applyFont="1" applyFill="1" applyBorder="1" applyAlignment="1" applyProtection="1">
      <alignment horizontal="right"/>
    </xf>
    <xf numFmtId="0" fontId="9" fillId="3" borderId="9" xfId="0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/>
    </xf>
    <xf numFmtId="0" fontId="10" fillId="4" borderId="8" xfId="0" applyFont="1" applyFill="1" applyBorder="1" applyAlignment="1" applyProtection="1">
      <alignment horizontal="center" vertical="center"/>
    </xf>
    <xf numFmtId="0" fontId="15" fillId="4" borderId="7" xfId="0" applyFont="1" applyFill="1" applyBorder="1" applyAlignment="1">
      <alignment horizontal="right"/>
    </xf>
    <xf numFmtId="0" fontId="15" fillId="4" borderId="8" xfId="0" applyFont="1" applyFill="1" applyBorder="1" applyAlignment="1">
      <alignment horizontal="right"/>
    </xf>
    <xf numFmtId="0" fontId="15" fillId="4" borderId="9" xfId="0" applyFont="1" applyFill="1" applyBorder="1" applyAlignment="1">
      <alignment horizontal="right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right" wrapText="1"/>
    </xf>
    <xf numFmtId="0" fontId="14" fillId="0" borderId="0" xfId="0" applyFont="1" applyAlignment="1">
      <alignment horizontal="center" vertical="center" wrapText="1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0" fillId="0" borderId="0" xfId="0" applyFont="1" applyAlignment="1">
      <alignment horizontal="right"/>
    </xf>
    <xf numFmtId="4" fontId="14" fillId="0" borderId="0" xfId="0" applyNumberFormat="1" applyFont="1" applyAlignment="1">
      <alignment horizontal="center" vertical="center" wrapText="1"/>
    </xf>
    <xf numFmtId="0" fontId="15" fillId="4" borderId="7" xfId="1431" applyFont="1" applyFill="1" applyBorder="1" applyAlignment="1">
      <alignment horizontal="right"/>
    </xf>
    <xf numFmtId="0" fontId="15" fillId="4" borderId="8" xfId="1431" applyFont="1" applyFill="1" applyBorder="1" applyAlignment="1">
      <alignment horizontal="right"/>
    </xf>
    <xf numFmtId="0" fontId="10" fillId="0" borderId="0" xfId="1431" applyFont="1" applyAlignment="1">
      <alignment horizontal="right"/>
    </xf>
    <xf numFmtId="0" fontId="15" fillId="4" borderId="9" xfId="1431" applyFont="1" applyFill="1" applyBorder="1" applyAlignment="1">
      <alignment horizontal="right"/>
    </xf>
    <xf numFmtId="0" fontId="14" fillId="0" borderId="0" xfId="1431" applyFont="1" applyAlignment="1">
      <alignment horizontal="center" vertical="center" wrapText="1"/>
    </xf>
    <xf numFmtId="0" fontId="8" fillId="0" borderId="36" xfId="1431" applyFont="1" applyBorder="1" applyAlignment="1">
      <alignment horizontal="center"/>
    </xf>
    <xf numFmtId="0" fontId="8" fillId="0" borderId="37" xfId="1431" applyFont="1" applyBorder="1" applyAlignment="1">
      <alignment horizontal="center"/>
    </xf>
    <xf numFmtId="0" fontId="9" fillId="0" borderId="34" xfId="1431" applyFont="1" applyBorder="1" applyAlignment="1">
      <alignment horizontal="center"/>
    </xf>
    <xf numFmtId="0" fontId="9" fillId="0" borderId="35" xfId="1431" applyFont="1" applyBorder="1" applyAlignment="1">
      <alignment horizontal="center"/>
    </xf>
    <xf numFmtId="0" fontId="21" fillId="0" borderId="34" xfId="1431" applyFont="1" applyBorder="1" applyAlignment="1">
      <alignment horizontal="center"/>
    </xf>
    <xf numFmtId="0" fontId="21" fillId="0" borderId="35" xfId="1431" applyFont="1" applyBorder="1" applyAlignment="1">
      <alignment horizontal="center"/>
    </xf>
    <xf numFmtId="0" fontId="8" fillId="0" borderId="38" xfId="1431" applyFont="1" applyBorder="1" applyAlignment="1">
      <alignment horizontal="center"/>
    </xf>
    <xf numFmtId="0" fontId="8" fillId="0" borderId="39" xfId="1431" applyFont="1" applyBorder="1" applyAlignment="1">
      <alignment horizontal="center"/>
    </xf>
    <xf numFmtId="0" fontId="8" fillId="0" borderId="34" xfId="1431" applyFont="1" applyBorder="1" applyAlignment="1">
      <alignment horizontal="center"/>
    </xf>
    <xf numFmtId="0" fontId="8" fillId="0" borderId="35" xfId="1431" applyFont="1" applyBorder="1" applyAlignment="1">
      <alignment horizontal="center"/>
    </xf>
    <xf numFmtId="0" fontId="15" fillId="0" borderId="0" xfId="1431" applyFont="1" applyAlignment="1">
      <alignment horizontal="center"/>
    </xf>
    <xf numFmtId="0" fontId="15" fillId="4" borderId="30" xfId="1431" applyFont="1" applyFill="1" applyBorder="1" applyAlignment="1">
      <alignment horizontal="right"/>
    </xf>
    <xf numFmtId="0" fontId="15" fillId="4" borderId="3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" fontId="14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4" borderId="41" xfId="0" applyFont="1" applyFill="1" applyBorder="1" applyAlignment="1">
      <alignment horizontal="right"/>
    </xf>
    <xf numFmtId="0" fontId="15" fillId="4" borderId="23" xfId="0" applyFont="1" applyFill="1" applyBorder="1" applyAlignment="1">
      <alignment horizontal="right"/>
    </xf>
    <xf numFmtId="0" fontId="8" fillId="0" borderId="3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4" fontId="14" fillId="0" borderId="0" xfId="1431" applyNumberFormat="1" applyFont="1" applyAlignment="1">
      <alignment horizontal="left" vertical="center" wrapText="1"/>
    </xf>
    <xf numFmtId="0" fontId="14" fillId="0" borderId="0" xfId="1431" applyFont="1" applyAlignment="1">
      <alignment horizontal="left" vertical="center" wrapText="1"/>
    </xf>
    <xf numFmtId="0" fontId="8" fillId="0" borderId="10" xfId="1431" applyFont="1" applyBorder="1" applyAlignment="1">
      <alignment horizontal="center"/>
    </xf>
    <xf numFmtId="0" fontId="8" fillId="0" borderId="6" xfId="1431" applyFont="1" applyBorder="1" applyAlignment="1">
      <alignment horizontal="center"/>
    </xf>
    <xf numFmtId="0" fontId="15" fillId="4" borderId="40" xfId="1431" applyFont="1" applyFill="1" applyBorder="1" applyAlignment="1">
      <alignment horizontal="right"/>
    </xf>
    <xf numFmtId="0" fontId="21" fillId="0" borderId="10" xfId="1431" applyFont="1" applyBorder="1" applyAlignment="1">
      <alignment horizontal="center"/>
    </xf>
    <xf numFmtId="0" fontId="21" fillId="0" borderId="6" xfId="1431" applyFont="1" applyBorder="1" applyAlignment="1">
      <alignment horizontal="center"/>
    </xf>
    <xf numFmtId="0" fontId="8" fillId="0" borderId="41" xfId="1431" applyFont="1" applyBorder="1" applyAlignment="1">
      <alignment horizontal="center"/>
    </xf>
    <xf numFmtId="0" fontId="8" fillId="0" borderId="23" xfId="1431" applyFont="1" applyBorder="1" applyAlignment="1">
      <alignment horizontal="center"/>
    </xf>
    <xf numFmtId="0" fontId="10" fillId="0" borderId="0" xfId="1431" applyFont="1" applyBorder="1" applyAlignment="1">
      <alignment horizontal="right"/>
    </xf>
    <xf numFmtId="0" fontId="9" fillId="0" borderId="10" xfId="1431" applyFont="1" applyBorder="1" applyAlignment="1">
      <alignment horizontal="center"/>
    </xf>
    <xf numFmtId="0" fontId="9" fillId="0" borderId="6" xfId="1431" applyFont="1" applyBorder="1" applyAlignment="1">
      <alignment horizontal="center"/>
    </xf>
    <xf numFmtId="0" fontId="8" fillId="0" borderId="32" xfId="1431" applyFont="1" applyBorder="1" applyAlignment="1">
      <alignment horizontal="center"/>
    </xf>
    <xf numFmtId="0" fontId="8" fillId="0" borderId="22" xfId="1431" applyFont="1" applyBorder="1" applyAlignment="1">
      <alignment horizontal="center"/>
    </xf>
  </cellXfs>
  <cellStyles count="1533">
    <cellStyle name="_" xfId="1"/>
    <cellStyle name="_~2325059" xfId="2"/>
    <cellStyle name="_~9424265" xfId="3"/>
    <cellStyle name="_NewForms_Ukraine" xfId="4"/>
    <cellStyle name="_Y'09-CM-выполнение плана по Sтз" xfId="5"/>
    <cellStyle name="_Y'09-CM-выполнение плана по Sтз_Бюджет СМ-Брянск, ТЦ Куб (25(1).05.10) (для утверждения)" xfId="6"/>
    <cellStyle name="_Y'09-CM-выполнение плана по Sтз_Бюджет СМ-Пермь, ТЦ Колизей (17(1).06.10) (для утверждения) Тхс+ОКС" xfId="7"/>
    <cellStyle name="_Y'09-CM-выполнение плана по Sтз_Бюджет_O'STIN-Пермь,_ТЦ_Колизей_(_15.04.10)_(для_утверждения)(1)" xfId="8"/>
    <cellStyle name="_Y'09-CM-выполнение плана по Sтз_Бюджет_O'STIN-Пермь,_ТЦ_Колизей_(_15.04.10)_(для_утверждения)(1)_Бюджет_O'STIN-Пермь,_ТЦ_Колизей_(_19.04.10)_(для_утверждения)" xfId="9"/>
    <cellStyle name="_Y'09-CM-выполнение плана по Sтз_Бюджет_O'STIN-Пермь,_ТЦ_Колизей_(_19.04.10)_(для_утверждения)" xfId="10"/>
    <cellStyle name="_Y'09-CM-выполнение плана по Sтз_Бюджет_O'STIN-Пермь,_ТЦ_Колизей_(16.04.10)_(для_утверждения)(1)" xfId="11"/>
    <cellStyle name="_Y'09-CM-выполнение плана по Sтз_Бюджет_O'STIN-Пермь,_ТЦ_Колизей_(16.04.10)_(для_утверждения)(1)_Бюджет_O'STIN-Пермь,_ТЦ_Колизей_(_19.04.10)_(для_утверждения)" xfId="12"/>
    <cellStyle name="_Y'09-Прогноз бюджет" xfId="13"/>
    <cellStyle name="_Y'09-Прогноз бюджет_Бюджет СМ-Брянск, ТЦ Куб (25(1).05.10) (для утверждения)" xfId="14"/>
    <cellStyle name="_Y'09-Прогноз бюджет_Бюджет СМ-Пермь, ТЦ Колизей (17(1).06.10) (для утверждения) Тхс+ОКС" xfId="15"/>
    <cellStyle name="_Y'09-Прогноз бюджет_Бюджет_O'STIN-Пермь,_ТЦ_Колизей_(_15.04.10)_(для_утверждения)(1)" xfId="16"/>
    <cellStyle name="_Y'09-Прогноз бюджет_Бюджет_O'STIN-Пермь,_ТЦ_Колизей_(_15.04.10)_(для_утверждения)(1)_Бюджет_O'STIN-Пермь,_ТЦ_Колизей_(_19.04.10)_(для_утверждения)" xfId="17"/>
    <cellStyle name="_Y'09-Прогноз бюджет_Бюджет_O'STIN-Пермь,_ТЦ_Колизей_(_19.04.10)_(для_утверждения)" xfId="18"/>
    <cellStyle name="_Y'09-Прогноз бюджет_Бюджет_O'STIN-Пермь,_ТЦ_Колизей_(16.04.10)_(для_утверждения)(1)" xfId="19"/>
    <cellStyle name="_Y'09-Прогноз бюджет_Бюджет_O'STIN-Пермь,_ТЦ_Колизей_(16.04.10)_(для_утверждения)(1)_Бюджет_O'STIN-Пермь,_ТЦ_Колизей_(_19.04.10)_(для_утверждения)" xfId="20"/>
    <cellStyle name="_О" xfId="21"/>
    <cellStyle name="_От" xfId="22"/>
    <cellStyle name="_От_Бюджет СМ-Брянск, ТЦ Куб (25(1).05.10) (для утверждения)" xfId="23"/>
    <cellStyle name="_От_Бюджет СМ-Пермь, ТЦ Колизей (17(1).06.10) (для утверждения) Тхс+ОКС" xfId="24"/>
    <cellStyle name="_От_Бюджет_O'STIN-Пермь,_ТЦ_Колизей_(_19.04.10)_(для_утверждения)" xfId="25"/>
    <cellStyle name="_Отч" xfId="26"/>
    <cellStyle name="_Отче" xfId="27"/>
    <cellStyle name="_Отче_Бюджет СМ-Пермь, ТЦ Колизей (17(1).06.10) (для утверждения) Тхс+ОКС" xfId="28"/>
    <cellStyle name="_Отче_Бюджет_O'STIN-Пермь,_ТЦ_Колизей_(_19.04.10)_(для_утверждения)" xfId="29"/>
    <cellStyle name="_Отчет" xfId="30"/>
    <cellStyle name="_Отчет " xfId="31"/>
    <cellStyle name="_Отчет С" xfId="32"/>
    <cellStyle name="_Отчет СМ" xfId="33"/>
    <cellStyle name="_Отчет СМ " xfId="34"/>
    <cellStyle name="_Отчет СМ _Бюджет_O'STIN-Пермь,_ТЦ_Колизей_(_19.04.10)_(для_утверждения)" xfId="35"/>
    <cellStyle name="_Отчет СМ К" xfId="36"/>
    <cellStyle name="_Отчет СМ К_Бюджет СМ-Брянск, ТЦ Куб (25(1).05.10) (для утверждения)" xfId="37"/>
    <cellStyle name="_Отчет СМ К_Бюджет СМ-Пермь, ТЦ Колизей (17(1).06.10) (для утверждения) Тхс+ОКС" xfId="38"/>
    <cellStyle name="_Отчет СМ К_Бюджет_O'STIN_Курган,_ТЦ_Пушкинский_(15.04.10)_(для_утверждения)" xfId="39"/>
    <cellStyle name="_Отчет СМ К_Бюджет_O'STIN_Курган,_ТЦ_Пушкинский_(15.04.10)_(для_утверждения)_Бюджет_O'STIN-Пермь,_ТЦ_Колизей_(_19.04.10)_(для_утверждения)" xfId="40"/>
    <cellStyle name="_Отчет СМ К_Бюджет_O'STIN-Пермь,_ТЦ_Колизей_(_15.04.10)_(для_утверждения)(1)" xfId="41"/>
    <cellStyle name="_Отчет СМ К_Бюджет_O'STIN-Пермь,_ТЦ_Колизей_(_15.04.10)_(для_утверждения)(1)_Бюджет_O'STIN-Пермь,_ТЦ_Колизей_(_19.04.10)_(для_утверждения)" xfId="42"/>
    <cellStyle name="_Отчет СМ К_Бюджет_O'STIN-Пермь,_ТЦ_Колизей_(_19.04.10)_(для_утверждения)" xfId="43"/>
    <cellStyle name="_Отчет СМ К_Бюджет_O'STIN-Пермь,_ТЦ_Колизей_(16.04.10)_(для_утверждения)(1)" xfId="44"/>
    <cellStyle name="_Отчет СМ К_Бюджет_O'STIN-Пермь,_ТЦ_Колизей_(16.04.10)_(для_утверждения)(1)_Бюджет_O'STIN-Пермь,_ТЦ_Колизей_(_19.04.10)_(для_утверждения)" xfId="45"/>
    <cellStyle name="_Отчет СМ Ко" xfId="46"/>
    <cellStyle name="_Отчет СМ Ко_Бюджет_O'STIN-Пермь,_ТЦ_Колизей_(_19.04.10)_(для_утверждения)" xfId="47"/>
    <cellStyle name="_Отчет СМ Кос" xfId="48"/>
    <cellStyle name="_Отчет СМ Кос_Бюджет_O'STIN-Пермь,_ТЦ_Колизей_(_19.04.10)_(для_утверждения)" xfId="49"/>
    <cellStyle name="_Отчет СМ Кост" xfId="50"/>
    <cellStyle name="_Отчет СМ Кост_Бюджет_O'STIN-Пермь,_ТЦ_Колизей_(_19.04.10)_(для_утверждения)" xfId="51"/>
    <cellStyle name="_Отчет СМ Костр" xfId="52"/>
    <cellStyle name="_Отчет СМ Костр_Бюджет_O'STIN-Пермь,_ТЦ_Колизей_(_19.04.10)_(для_утверждения)" xfId="53"/>
    <cellStyle name="_Отчет СМ Костро" xfId="54"/>
    <cellStyle name="_Отчет СМ Костро_Бюджет СМ-Пермь, ТЦ Колизей (17(1).06.10) (для утверждения) Тхс+ОКС" xfId="55"/>
    <cellStyle name="_Отчет СМ Костро_Бюджет_O'STIN-Пермь,_ТЦ_Колизей_(_19.04.10)_(для_утверждения)" xfId="56"/>
    <cellStyle name="_Отчет СМ Костром" xfId="57"/>
    <cellStyle name="_Отчет СМ Кострома" xfId="58"/>
    <cellStyle name="_Отчет СМ Кострома " xfId="59"/>
    <cellStyle name="_Отчет СМ Кострома о" xfId="60"/>
    <cellStyle name="_Отчет СМ Кострома о_Бюджет_O'STIN-Пермь,_ТЦ_Колизей_(_19.04.10)_(для_утверждения)" xfId="61"/>
    <cellStyle name="_Отчет СМ Кострома от" xfId="62"/>
    <cellStyle name="_Отчет СМ Кострома от " xfId="63"/>
    <cellStyle name="_Отчет СМ Кострома от 1" xfId="64"/>
    <cellStyle name="_Отчет СМ Кострома от 1_Бюджет СМ-Брянск, ТЦ Куб (25(1).05.10) (для утверждения)" xfId="65"/>
    <cellStyle name="_Отчет СМ Кострома от 1_Бюджет СМ-Пермь, ТЦ Колизей (17(1).06.10) (для утверждения) Тхс+ОКС" xfId="66"/>
    <cellStyle name="_Отчет СМ Кострома от 1_Бюджет_O'STIN-Пермь,_ТЦ_Колизей_(_19.04.10)_(для_утверждения)" xfId="67"/>
    <cellStyle name="_Отчет СМ Кострома от 10" xfId="68"/>
    <cellStyle name="_Отчет СМ Кострома от 10." xfId="69"/>
    <cellStyle name="_Отчет СМ Кострома от 10._Бюджет_O'STIN-Пермь,_ТЦ_Колизей_(_19.04.10)_(для_утверждения)" xfId="70"/>
    <cellStyle name="_Отчет СМ Кострома от 10.0" xfId="71"/>
    <cellStyle name="_Отчет СМ Кострома от 10.01" xfId="72"/>
    <cellStyle name="_Отчет СМ Кострома от 10.01." xfId="73"/>
    <cellStyle name="_Отчет СМ Кострома от 10.01.0" xfId="74"/>
    <cellStyle name="_Отчет СМ Кострома от 10.01.08" xfId="75"/>
    <cellStyle name="_Отчет СМ Кострома от 10.01.08 " xfId="76"/>
    <cellStyle name="_Отчет СМ Кострома от 10.01.08 -" xfId="77"/>
    <cellStyle name="_Отчет СМ Кострома от 10.01.08 - " xfId="78"/>
    <cellStyle name="_Отчет СМ Кострома от 10.01.08 - с" xfId="79"/>
    <cellStyle name="_Отчет СМ Кострома от 10.01.08 - св" xfId="80"/>
    <cellStyle name="_Отчет СМ Кострома от 10.01.08 - сво" xfId="81"/>
    <cellStyle name="_Отчет СМ Кострома от 10.01.08 - свод" xfId="82"/>
    <cellStyle name="_Отчет СМ Кострома от 10.01.08 - свод_Бюджет_O'STIN-Пермь,_ТЦ_Колизей_(_19.04.10)_(для_утверждения)" xfId="83"/>
    <cellStyle name="_Отчет СМ Кострома от 10.01.08 - сводн" xfId="84"/>
    <cellStyle name="_Отчет СМ Кострома от 10.01.08 - сводн_Бюджет_O'STIN-Пермь,_ТЦ_Колизей_(_19.04.10)_(для_утверждения)" xfId="85"/>
    <cellStyle name="_Отчет СМ Кострома от 10.01.08 - сводны" xfId="86"/>
    <cellStyle name="_Отчет СМ Кострома от 10.01.08 - сводный" xfId="87"/>
    <cellStyle name="_Отчет СМ Кострома от 10.01.08 - сводный " xfId="88"/>
    <cellStyle name="_Отчет СМ Кострома от 10.01.08 - сводный (" xfId="89"/>
    <cellStyle name="_Отчет СМ Кострома от 10.01.08 - сводный (у" xfId="90"/>
    <cellStyle name="_Отчет СМ Кострома от 10.01.08 - сводный (ут" xfId="91"/>
    <cellStyle name="_Отчет СМ Кострома от 10.01.08 - сводный (ут_Бюджет_O'STIN-Пермь,_ТЦ_Колизей_(_19.04.10)_(для_утверждения)" xfId="92"/>
    <cellStyle name="_Отчет СМ Кострома от 10.01.08 - сводный (уто" xfId="93"/>
    <cellStyle name="_Отчет СМ Кострома от 10.01.08 - сводный (уто_Бюджет_O'STIN-Пермь,_ТЦ_Колизей_(_19.04.10)_(для_утверждения)" xfId="94"/>
    <cellStyle name="_Отчет СМ Кострома от 10.01.08 - сводный (уточ" xfId="95"/>
    <cellStyle name="_Отчет СМ Кострома от 10.01.08 - сводный (уточн" xfId="96"/>
    <cellStyle name="_Отчет СМ Кострома от 10.01.08 - сводный (уточне" xfId="97"/>
    <cellStyle name="_Отчет СМ Кострома от 10.01.08 - сводный (уточнен" xfId="98"/>
    <cellStyle name="_Отчет СМ Кострома от 10.01.08 - сводный (уточнени" xfId="99"/>
    <cellStyle name="_Отчет СМ Кострома от 10.01.08 - сводный (уточнение" xfId="100"/>
    <cellStyle name="_Отчет СМ Кострома от 10.01.08 - сводный (уточнение " xfId="101"/>
    <cellStyle name="_Отчет СМ Кострома от 10.01.08 - сводный (уточнение о" xfId="102"/>
    <cellStyle name="_Отчет СМ Кострома от 10.01.08 - сводный (уточнение оп" xfId="103"/>
    <cellStyle name="_Отчет СМ Кострома от 10.01.08 - сводный (уточнение опл" xfId="104"/>
    <cellStyle name="_Отчет СМ Кострома от 10.01.08 - сводный (уточнение опла" xfId="105"/>
    <cellStyle name="_Отчет СМ Кострома от 10.01.08 - сводный (уточнение оплат" xfId="106"/>
    <cellStyle name="_Отчет СМ Кострома от 10.01.08 - сводный (уточнение оплат)" xfId="107"/>
    <cellStyle name="_Отчет СМ Кострома от 10.01.08 - сводный (уточнение оплат)_" xfId="108"/>
    <cellStyle name="_Отчет СМ Кострома от 10.01.08 - сводный (уточнение оплат)_1 Бюджет O'STIN-Ижевск - ТЦ Талисман (для утверждения)" xfId="109"/>
    <cellStyle name="_Отчет СМ Кострома от 10.01.08 - сводный (уточнение оплат)_1 Бюджет O'STIN-Ижевск - ТЦ Талисман (для утверждения)_Tehnologiheskaq_karta_OSTIN" xfId="110"/>
    <cellStyle name="_Отчет СМ Кострома от 10.01.08 - сводный (уточнение оплат)_1 Бюджет O'STIN-Ижевск - ТЦ Талисман (для утверждения)_Бюджет O'STIN-Москва, ТЦ Вива (01(1).06.10) (на утверждение)" xfId="111"/>
    <cellStyle name="_Отчет СМ Кострома от 10.01.08 - сводный (уточнение оплат)_1 Бюджет O'STIN-Ижевск - ТЦ Талисман (для утверждения)_Бюджет O'STIN-Наб. Челны (27.02.10) (для утверждения)" xfId="112"/>
    <cellStyle name="_Отчет СМ Кострома от 10.01.08 - сводный (уточнение оплат)_1 Бюджет O'STIN-Ижевск - ТЦ Талисман (для утверждения)_Бюджет O'STIN-Наб. Челны (27.02.10) (для утверждения)_Бюджет O'STIN-Москва, ТЦ Вива (01(1).06.10) (на утверждение)" xfId="113"/>
    <cellStyle name="_Отчет СМ Кострома от 10.01.08 - сводный (уточнение оплат)_1 Бюджет O'STIN-Ижевск - ТЦ Талисман (для утверждения)_Бюджет O'STIN-Наб. Челны (27.02.10) (для утверждения)_Бюджет СМ-Брянск, ТЦ Куб (25(1).05.10) (для утверждения)" xfId="114"/>
    <cellStyle name="_Отчет СМ Кострома от 10.01.08 - сводный (уточнение оплат)_1 Бюджет O'STIN-Ижевск - ТЦ Талисман (для утверждения)_Бюджет O'STIN-Наб. Челны (27.02.10) (для утверждения)_Бюджет СМ-Пермь, ТЦ Колизей (17(1).06.10) (для утверждения) Тхс+ОКС" xfId="115"/>
    <cellStyle name="_Отчет СМ Кострома от 10.01.08 - сводный (уточнение оплат)_1 Бюджет O'STIN-Ижевск - ТЦ Талисман (для утверждения)_Бюджет O'STIN-Наб. Челны (27.02.10) (для утверждения)_Бюджет_O'STIN-Пермь,_ТЦ_Колизей_(_19.04.10)_(для_утверждения)" xfId="116"/>
    <cellStyle name="_Отчет СМ Кострома от 10.01.08 - сводный (уточнение оплат)_1 Бюджет O'STIN-Ижевск - ТЦ Талисман (для утверждения)_Бюджет O'STIN-Пермь, ТЦ Столица( 16.03.10) (для утверждения)" xfId="117"/>
    <cellStyle name="_Отчет СМ Кострома от 10.01.08 - сводный (уточнение оплат)_1 Бюджет O'STIN-Ижевск - ТЦ Талисман (для утверждения)_Бюджет O'STIN-Пермь, ТЦ Столица( 16.03.10) (для утверждения)_Бюджет_O'STIN-Пермь,_ТЦ_Колизей_(_19.04.10)_(для_утверждения)" xfId="118"/>
    <cellStyle name="_Отчет СМ Кострома от 10.01.08 - сводный (уточнение оплат)_1 Бюджет O'STIN-Ижевск - ТЦ Талисман (для утверждения)_Бюджет O'STIN-УФА (18.02.10) (для утверждения)" xfId="119"/>
    <cellStyle name="_Отчет СМ Кострома от 10.01.08 - сводный (уточнение оплат)_1 Бюджет O'STIN-Ижевск - ТЦ Талисман (для утверждения)_Бюджет O'STIN-УФА (18.02.10) (для утверждения)_Бюджет O'STIN-Москва, ТЦ Вива (01(1).06.10) (на утверждение)" xfId="120"/>
    <cellStyle name="_Отчет СМ Кострома от 10.01.08 - сводный (уточнение оплат)_1 Бюджет O'STIN-Ижевск - ТЦ Талисман (для утверждения)_Бюджет O'STIN-УФА (18.02.10) (для утверждения)_Бюджет СМ-Брянск, ТЦ Куб (25(1).05.10) (для утверждения)" xfId="121"/>
    <cellStyle name="_Отчет СМ Кострома от 10.01.08 - сводный (уточнение оплат)_1 Бюджет O'STIN-Ижевск - ТЦ Талисман (для утверждения)_Бюджет O'STIN-УФА (18.02.10) (для утверждения)_Бюджет СМ-Пермь, ТЦ Колизей (17(1).06.10) (для утверждения) Тхс+ОКС" xfId="122"/>
    <cellStyle name="_Отчет СМ Кострома от 10.01.08 - сводный (уточнение оплат)_1 Бюджет O'STIN-Ижевск - ТЦ Талисман (для утверждения)_Бюджет O'STIN-УФА (18.02.10) (для утверждения)_Бюджет_O'STIN-Пермь,_ТЦ_Колизей_(_19.04.10)_(для_утверждения)" xfId="123"/>
    <cellStyle name="_Отчет СМ Кострома от 10.01.08 - сводный (уточнение оплат)_1 Бюджет O'STIN-Ижевск - ТЦ Талисман (для утверждения)_Бюджет СМ-Брянск, ТЦ Куб (25(1).05.10) (для утверждения)" xfId="124"/>
    <cellStyle name="_Отчет СМ Кострома от 10.01.08 - сводный (уточнение оплат)_1 Бюджет O'STIN-Ижевск - ТЦ Талисман (для утверждения)_Бюджет СМ-Пермь, ТЦ Колизей (17(1).06.10) (для утверждения) Тхс+ОКС" xfId="125"/>
    <cellStyle name="_Отчет СМ Кострома от 10.01.08 - сводный (уточнение оплат)_1 Бюджет O'STIN-Ижевск - ТЦ Талисман (для утверждения)_Бюджет_O'STIN-Пермь,_ТЦ_Колизей_(_19.04.10)_(для_утверждения)" xfId="126"/>
    <cellStyle name="_Отчет СМ Кострома от 10.01.08 - сводный (уточнение оплат)_1 Бюджет O'STIN-Ижевск - ТЦ Талисман (для утверждения)_Демонтаж O'STIN-Старый Оскол" xfId="127"/>
    <cellStyle name="_Отчет СМ Кострома от 10.01.08 - сводный (уточнение оплат)_1 Бюджет O'STIN-Ижевск - ТЦ Талисман (для утверждения)_Демонтаж O'STIN-Старый Оскол_Бюджет O'STIN-Москва, ТЦ Вива (01(1).06.10) (на утверждение)" xfId="128"/>
    <cellStyle name="_Отчет СМ Кострома от 10.01.08 - сводный (уточнение оплат)_1 Бюджет O'STIN-Ижевск - ТЦ Талисман (для утверждения)_Демонтаж O'STIN-Старый Оскол_Бюджет СМ-Брянск, ТЦ Куб (25(1).05.10) (для утверждения)" xfId="129"/>
    <cellStyle name="_Отчет СМ Кострома от 10.01.08 - сводный (уточнение оплат)_1 Бюджет O'STIN-Ижевск - ТЦ Талисман (для утверждения)_Демонтаж O'STIN-Старый Оскол_Бюджет СМ-Пермь, ТЦ Колизей (17(1).06.10) (для утверждения) Тхс+ОКС" xfId="130"/>
    <cellStyle name="_Отчет СМ Кострома от 10.01.08 - сводный (уточнение оплат)_1 Бюджет O'STIN-Ижевск - ТЦ Талисман (для утверждения)_Демонтаж O'STIN-Старый Оскол_Бюджет_O'STIN-Пермь,_ТЦ_Колизей_(_19.04.10)_(для_утверждения)" xfId="131"/>
    <cellStyle name="_Отчет СМ Кострома от 10.01.08 - сводный (уточнение оплат)_O'STIN-Екатеринбург, ТЦ Кит ДОП1" xfId="132"/>
    <cellStyle name="_Отчет СМ Кострома от 10.01.08 - сводный (уточнение оплат)_O'STIN-Екатеринбург, ТЦ Кит ДОП1_Tehnologiheskaq_karta_OSTIN" xfId="133"/>
    <cellStyle name="_Отчет СМ Кострома от 10.01.08 - сводный (уточнение оплат)_O'STIN-Екатеринбург, ТЦ Кит ДОП1_Бюджет O'STIN-Москва, ТЦ Вива (01(1).06.10) (на утверждение)" xfId="134"/>
    <cellStyle name="_Отчет СМ Кострома от 10.01.08 - сводный (уточнение оплат)_O'STIN-Екатеринбург, ТЦ Кит ДОП1_Бюджет O'STIN-Наб. Челны (27.02.10) (для утверждения)" xfId="135"/>
    <cellStyle name="_Отчет СМ Кострома от 10.01.08 - сводный (уточнение оплат)_O'STIN-Екатеринбург, ТЦ Кит ДОП1_Бюджет O'STIN-Наб. Челны (27.02.10) (для утверждения)_Бюджет O'STIN-Москва, ТЦ Вива (01(1).06.10) (на утверждение)" xfId="136"/>
    <cellStyle name="_Отчет СМ Кострома от 10.01.08 - сводный (уточнение оплат)_O'STIN-Екатеринбург, ТЦ Кит ДОП1_Бюджет O'STIN-Наб. Челны (27.02.10) (для утверждения)_Бюджет СМ-Брянск, ТЦ Куб (25(1).05.10) (для утверждения)" xfId="137"/>
    <cellStyle name="_Отчет СМ Кострома от 10.01.08 - сводный (уточнение оплат)_O'STIN-Екатеринбург, ТЦ Кит ДОП1_Бюджет O'STIN-Наб. Челны (27.02.10) (для утверждения)_Бюджет СМ-Пермь, ТЦ Колизей (17(1).06.10) (для утверждения) Тхс+ОКС" xfId="138"/>
    <cellStyle name="_Отчет СМ Кострома от 10.01.08 - сводный (уточнение оплат)_O'STIN-Екатеринбург, ТЦ Кит ДОП1_Бюджет O'STIN-Наб. Челны (27.02.10) (для утверждения)_Бюджет_O'STIN-Пермь,_ТЦ_Колизей_(_19.04.10)_(для_утверждения)" xfId="139"/>
    <cellStyle name="_Отчет СМ Кострома от 10.01.08 - сводный (уточнение оплат)_O'STIN-Екатеринбург, ТЦ Кит ДОП1_Бюджет O'STIN-Пермь, ТЦ Столица( 16.03.10) (для утверждения)" xfId="140"/>
    <cellStyle name="_Отчет СМ Кострома от 10.01.08 - сводный (уточнение оплат)_O'STIN-Екатеринбург, ТЦ Кит ДОП1_Бюджет O'STIN-Пермь, ТЦ Столица( 16.03.10) (для утверждения)_Бюджет_O'STIN-Пермь,_ТЦ_Колизей_(_19.04.10)_(для_утверждения)" xfId="141"/>
    <cellStyle name="_Отчет СМ Кострома от 10.01.08 - сводный (уточнение оплат)_O'STIN-Екатеринбург, ТЦ Кит ДОП1_Бюджет O'STIN-УФА (18.02.10) (для утверждения)" xfId="142"/>
    <cellStyle name="_Отчет СМ Кострома от 10.01.08 - сводный (уточнение оплат)_O'STIN-Екатеринбург, ТЦ Кит ДОП1_Бюджет O'STIN-УФА (18.02.10) (для утверждения)_Бюджет O'STIN-Москва, ТЦ Вива (01(1).06.10) (на утверждение)" xfId="143"/>
    <cellStyle name="_Отчет СМ Кострома от 10.01.08 - сводный (уточнение оплат)_O'STIN-Екатеринбург, ТЦ Кит ДОП1_Бюджет O'STIN-УФА (18.02.10) (для утверждения)_Бюджет СМ-Брянск, ТЦ Куб (25(1).05.10) (для утверждения)" xfId="144"/>
    <cellStyle name="_Отчет СМ Кострома от 10.01.08 - сводный (уточнение оплат)_O'STIN-Екатеринбург, ТЦ Кит ДОП1_Бюджет O'STIN-УФА (18.02.10) (для утверждения)_Бюджет СМ-Пермь, ТЦ Колизей (17(1).06.10) (для утверждения) Тхс+ОКС" xfId="145"/>
    <cellStyle name="_Отчет СМ Кострома от 10.01.08 - сводный (уточнение оплат)_O'STIN-Екатеринбург, ТЦ Кит ДОП1_Бюджет O'STIN-УФА (18.02.10) (для утверждения)_Бюджет_O'STIN-Пермь,_ТЦ_Колизей_(_19.04.10)_(для_утверждения)" xfId="146"/>
    <cellStyle name="_Отчет СМ Кострома от 10.01.08 - сводный (уточнение оплат)_O'STIN-Екатеринбург, ТЦ Кит ДОП1_Бюджет СМ-Брянск, ТЦ Куб (25(1).05.10) (для утверждения)" xfId="147"/>
    <cellStyle name="_Отчет СМ Кострома от 10.01.08 - сводный (уточнение оплат)_O'STIN-Екатеринбург, ТЦ Кит ДОП1_Бюджет СМ-Пермь, ТЦ Колизей (17(1).06.10) (для утверждения) Тхс+ОКС" xfId="148"/>
    <cellStyle name="_Отчет СМ Кострома от 10.01.08 - сводный (уточнение оплат)_O'STIN-Екатеринбург, ТЦ Кит ДОП1_Бюджет_O'STIN-Пермь,_ТЦ_Колизей_(_19.04.10)_(для_утверждения)" xfId="149"/>
    <cellStyle name="_Отчет СМ Кострома от 10.01.08 - сводный (уточнение оплат)_O'STIN-Екатеринбург, ТЦ Кит ДОП1_Демонтаж O'STIN-Старый Оскол" xfId="150"/>
    <cellStyle name="_Отчет СМ Кострома от 10.01.08 - сводный (уточнение оплат)_O'STIN-Екатеринбург, ТЦ Кит ДОП1_Демонтаж O'STIN-Старый Оскол_Бюджет O'STIN-Москва, ТЦ Вива (01(1).06.10) (на утверждение)" xfId="151"/>
    <cellStyle name="_Отчет СМ Кострома от 10.01.08 - сводный (уточнение оплат)_O'STIN-Екатеринбург, ТЦ Кит ДОП1_Демонтаж O'STIN-Старый Оскол_Бюджет СМ-Брянск, ТЦ Куб (25(1).05.10) (для утверждения)" xfId="152"/>
    <cellStyle name="_Отчет СМ Кострома от 10.01.08 - сводный (уточнение оплат)_O'STIN-Екатеринбург, ТЦ Кит ДОП1_Демонтаж O'STIN-Старый Оскол_Бюджет СМ-Пермь, ТЦ Колизей (17(1).06.10) (для утверждения) Тхс+ОКС" xfId="153"/>
    <cellStyle name="_Отчет СМ Кострома от 10.01.08 - сводный (уточнение оплат)_O'STIN-Екатеринбург, ТЦ Кит ДОП1_Демонтаж O'STIN-Старый Оскол_Бюджет_O'STIN-Пермь,_ТЦ_Колизей_(_19.04.10)_(для_утверждения)" xfId="154"/>
    <cellStyle name="_Отчет СМ Кострома от 10.01.08 - сводный (уточнение оплат)_Б" xfId="155"/>
    <cellStyle name="_Отчет СМ Кострома от 10.01.08 - сводный (уточнение оплат)_Бю" xfId="156"/>
    <cellStyle name="_Отчет СМ Кострома от 10.01.08 - сводный (уточнение оплат)_Бюдже" xfId="157"/>
    <cellStyle name="_Отчет СМ Кострома от 10.01.08 - сводный (уточнение оплат)_Бюджет " xfId="158"/>
    <cellStyle name="_Отчет СМ Кострома от 10.01.08 - сводный (уточнение оплат)_Бюджет O" xfId="159"/>
    <cellStyle name="_Отчет СМ Кострома от 10.01.08 - сводный (уточнение оплат)_Бюджет O'STIN-Алтуфьево по ЭФЗ (07.03.10)" xfId="160"/>
    <cellStyle name="_Отчет СМ Кострома от 10.01.08 - сводный (уточнение оплат)_Бюджет O'STIN-Алтуфьево по ЭФЗ (07.03.10)_Бюджет O'STIN-Москва, ТЦ Вива (01(1).06.10) (на утверждение)" xfId="161"/>
    <cellStyle name="_Отчет СМ Кострома от 10.01.08 - сводный (уточнение оплат)_Бюджет O'STIN-Алтуфьево по ЭФЗ (07.03.10)_Бюджет СМ-Брянск, ТЦ Куб (25(1).05.10) (для утверждения)" xfId="162"/>
    <cellStyle name="_Отчет СМ Кострома от 10.01.08 - сводный (уточнение оплат)_Бюджет O'STIN-Алтуфьево по ЭФЗ (07.03.10)_Бюджет СМ-Пермь, ТЦ Колизей (17(1).06.10) (для утверждения) Тхс+ОКС" xfId="163"/>
    <cellStyle name="_Отчет СМ Кострома от 10.01.08 - сводный (уточнение оплат)_Бюджет O'STIN-Алтуфьево по ЭФЗ (07.03.10)_Бюджет_O'STIN-Пермь,_ТЦ_Колизей_(_19.04.10)_(для_утверждения)" xfId="164"/>
    <cellStyle name="_Отчет СМ Кострома от 10.01.08 - сводный (уточнение оплат)_Бюджет O'STIN-Воронеж ДОП1" xfId="165"/>
    <cellStyle name="_Отчет СМ Кострома от 10.01.08 - сводный (уточнение оплат)_Бюджет O'STIN-Воронеж ДОП1_Tehnologiheskaq_karta_OSTIN" xfId="166"/>
    <cellStyle name="_Отчет СМ Кострома от 10.01.08 - сводный (уточнение оплат)_Бюджет O'STIN-Воронеж ДОП1_Бюджет O'STIN-Москва, ТЦ Вива (01(1).06.10) (на утверждение)" xfId="167"/>
    <cellStyle name="_Отчет СМ Кострома от 10.01.08 - сводный (уточнение оплат)_Бюджет O'STIN-Воронеж ДОП1_Бюджет O'STIN-Наб. Челны (27.02.10) (для утверждения)" xfId="168"/>
    <cellStyle name="_Отчет СМ Кострома от 10.01.08 - сводный (уточнение оплат)_Бюджет O'STIN-Воронеж ДОП1_Бюджет O'STIN-Наб. Челны (27.02.10) (для утверждения)_Бюджет O'STIN-Москва, ТЦ Вива (01(1).06.10) (на утверждение)" xfId="169"/>
    <cellStyle name="_Отчет СМ Кострома от 10.01.08 - сводный (уточнение оплат)_Бюджет O'STIN-Воронеж ДОП1_Бюджет O'STIN-Наб. Челны (27.02.10) (для утверждения)_Бюджет СМ-Брянск, ТЦ Куб (25(1).05.10) (для утверждения)" xfId="170"/>
    <cellStyle name="_Отчет СМ Кострома от 10.01.08 - сводный (уточнение оплат)_Бюджет O'STIN-Воронеж ДОП1_Бюджет O'STIN-Наб. Челны (27.02.10) (для утверждения)_Бюджет СМ-Пермь, ТЦ Колизей (17(1).06.10) (для утверждения) Тхс+ОКС" xfId="171"/>
    <cellStyle name="_Отчет СМ Кострома от 10.01.08 - сводный (уточнение оплат)_Бюджет O'STIN-Воронеж ДОП1_Бюджет O'STIN-Наб. Челны (27.02.10) (для утверждения)_Бюджет_O'STIN-Пермь,_ТЦ_Колизей_(_19.04.10)_(для_утверждения)" xfId="172"/>
    <cellStyle name="_Отчет СМ Кострома от 10.01.08 - сводный (уточнение оплат)_Бюджет O'STIN-Воронеж ДОП1_Бюджет O'STIN-Пермь, ТЦ Столица( 16.03.10) (для утверждения)" xfId="173"/>
    <cellStyle name="_Отчет СМ Кострома от 10.01.08 - сводный (уточнение оплат)_Бюджет O'STIN-Воронеж ДОП1_Бюджет O'STIN-Пермь, ТЦ Столица( 16.03.10) (для утверждения)_Бюджет_O'STIN-Пермь,_ТЦ_Колизей_(_19.04.10)_(для_утверждения)" xfId="174"/>
    <cellStyle name="_Отчет СМ Кострома от 10.01.08 - сводный (уточнение оплат)_Бюджет O'STIN-Воронеж ДОП1_Бюджет O'STIN-УФА (18.02.10) (для утверждения)" xfId="175"/>
    <cellStyle name="_Отчет СМ Кострома от 10.01.08 - сводный (уточнение оплат)_Бюджет O'STIN-Воронеж ДОП1_Бюджет O'STIN-УФА (18.02.10) (для утверждения)_Бюджет O'STIN-Москва, ТЦ Вива (01(1).06.10) (на утверждение)" xfId="176"/>
    <cellStyle name="_Отчет СМ Кострома от 10.01.08 - сводный (уточнение оплат)_Бюджет O'STIN-Воронеж ДОП1_Бюджет O'STIN-УФА (18.02.10) (для утверждения)_Бюджет СМ-Брянск, ТЦ Куб (25(1).05.10) (для утверждения)" xfId="177"/>
    <cellStyle name="_Отчет СМ Кострома от 10.01.08 - сводный (уточнение оплат)_Бюджет O'STIN-Воронеж ДОП1_Бюджет O'STIN-УФА (18.02.10) (для утверждения)_Бюджет СМ-Пермь, ТЦ Колизей (17(1).06.10) (для утверждения) Тхс+ОКС" xfId="178"/>
    <cellStyle name="_Отчет СМ Кострома от 10.01.08 - сводный (уточнение оплат)_Бюджет O'STIN-Воронеж ДОП1_Бюджет O'STIN-УФА (18.02.10) (для утверждения)_Бюджет_O'STIN-Пермь,_ТЦ_Колизей_(_19.04.10)_(для_утверждения)" xfId="179"/>
    <cellStyle name="_Отчет СМ Кострома от 10.01.08 - сводный (уточнение оплат)_Бюджет O'STIN-Воронеж ДОП1_Бюджет СМ-Брянск, ТЦ Куб (25(1).05.10) (для утверждения)" xfId="180"/>
    <cellStyle name="_Отчет СМ Кострома от 10.01.08 - сводный (уточнение оплат)_Бюджет O'STIN-Воронеж ДОП1_Бюджет СМ-Пермь, ТЦ Колизей (17(1).06.10) (для утверждения) Тхс+ОКС" xfId="181"/>
    <cellStyle name="_Отчет СМ Кострома от 10.01.08 - сводный (уточнение оплат)_Бюджет O'STIN-Воронеж ДОП1_Бюджет_O'STIN-Пермь,_ТЦ_Колизей_(_19.04.10)_(для_утверждения)" xfId="182"/>
    <cellStyle name="_Отчет СМ Кострома от 10.01.08 - сводный (уточнение оплат)_Бюджет O'STIN-Воронеж ДОП1_Демонтаж O'STIN-Старый Оскол" xfId="183"/>
    <cellStyle name="_Отчет СМ Кострома от 10.01.08 - сводный (уточнение оплат)_Бюджет O'STIN-Воронеж ДОП1_Демонтаж O'STIN-Старый Оскол_Бюджет O'STIN-Москва, ТЦ Вива (01(1).06.10) (на утверждение)" xfId="184"/>
    <cellStyle name="_Отчет СМ Кострома от 10.01.08 - сводный (уточнение оплат)_Бюджет O'STIN-Воронеж ДОП1_Демонтаж O'STIN-Старый Оскол_Бюджет СМ-Брянск, ТЦ Куб (25(1).05.10) (для утверждения)" xfId="185"/>
    <cellStyle name="_Отчет СМ Кострома от 10.01.08 - сводный (уточнение оплат)_Бюджет O'STIN-Воронеж ДОП1_Демонтаж O'STIN-Старый Оскол_Бюджет СМ-Пермь, ТЦ Колизей (17(1).06.10) (для утверждения) Тхс+ОКС" xfId="186"/>
    <cellStyle name="_Отчет СМ Кострома от 10.01.08 - сводный (уточнение оплат)_Бюджет O'STIN-Воронеж ДОП1_Демонтаж O'STIN-Старый Оскол_Бюджет_O'STIN-Пермь,_ТЦ_Колизей_(_19.04.10)_(для_утверждения)" xfId="187"/>
    <cellStyle name="_Отчет СМ Кострома от 10.01.08 - сводный (уточнение оплат)_Бюджет O'STIN-Екатеринбург (26.10.09) (для импорта)" xfId="188"/>
    <cellStyle name="_Отчет СМ Кострома от 10.01.08 - сводный (уточнение оплат)_Бюджет O'STIN-Екатеринбург (26.10.09) (для импорта)_Tehnologiheskaq_karta_OSTIN" xfId="189"/>
    <cellStyle name="_Отчет СМ Кострома от 10.01.08 - сводный (уточнение оплат)_Бюджет O'STIN-Екатеринбург (26.10.09) (для импорта)_Бюджет O'STIN-Алтуфьево по ЭФЗ (07.03.10)" xfId="190"/>
    <cellStyle name="_Отчет СМ Кострома от 10.01.08 - сводный (уточнение оплат)_Бюджет O'STIN-Екатеринбург (26.10.09) (для импорта)_Бюджет O'STIN-Алтуфьево по ЭФЗ (07.03.10)_Бюджет O'STIN-Москва, ТЦ Вива (01(1).06.10) (на утверждение)" xfId="191"/>
    <cellStyle name="_Отчет СМ Кострома от 10.01.08 - сводный (уточнение оплат)_Бюджет O'STIN-Екатеринбург (26.10.09) (для импорта)_Бюджет O'STIN-Алтуфьево по ЭФЗ (07.03.10)_Бюджет СМ-Брянск, ТЦ Куб (25(1).05.10) (для утверждения)" xfId="192"/>
    <cellStyle name="_Отчет СМ Кострома от 10.01.08 - сводный (уточнение оплат)_Бюджет O'STIN-Екатеринбург (26.10.09) (для импорта)_Бюджет O'STIN-Алтуфьево по ЭФЗ (07.03.10)_Бюджет СМ-Пермь, ТЦ Колизей (17(1).06.10) (для утверждения) Тхс+ОКС" xfId="193"/>
    <cellStyle name="_Отчет СМ Кострома от 10.01.08 - сводный (уточнение оплат)_Бюджет O'STIN-Екатеринбург (26.10.09) (для импорта)_Бюджет O'STIN-Алтуфьево по ЭФЗ (07.03.10)_Бюджет_O'STIN-Пермь,_ТЦ_Колизей_(_19.04.10)_(для_утверждения)" xfId="194"/>
    <cellStyle name="_Отчет СМ Кострома от 10.01.08 - сводный (уточнение оплат)_Бюджет O'STIN-Екатеринбург (26.10.09) (для импорта)_Бюджет O'STIN-Москва, ТЦ Вива (01(1).06.10) (на утверждение)" xfId="195"/>
    <cellStyle name="_Отчет СМ Кострома от 10.01.08 - сводный (уточнение оплат)_Бюджет O'STIN-Екатеринбург (26.10.09) (для импорта)_Бюджет O'STIN-Наб. Челны (27.02.10) (для утверждения)" xfId="196"/>
    <cellStyle name="_Отчет СМ Кострома от 10.01.08 - сводный (уточнение оплат)_Бюджет O'STIN-Екатеринбург (26.10.09) (для импорта)_Бюджет O'STIN-Наб. Челны (27.02.10) (для утверждения)_Бюджет O'STIN-Москва, ТЦ Вива (01(1).06.10) (на утверждение)" xfId="197"/>
    <cellStyle name="_Отчет СМ Кострома от 10.01.08 - сводный (уточнение оплат)_Бюджет O'STIN-Екатеринбург (26.10.09) (для импорта)_Бюджет O'STIN-Наб. Челны (27.02.10) (для утверждения)_Бюджет СМ-Брянск, ТЦ Куб (25(1).05.10) (для утверждения)" xfId="198"/>
    <cellStyle name="_Отчет СМ Кострома от 10.01.08 - сводный (уточнение оплат)_Бюджет O'STIN-Екатеринбург (26.10.09) (для импорта)_Бюджет O'STIN-Наб. Челны (27.02.10) (для утверждения)_Бюджет СМ-Пермь, ТЦ Колизей (17(1).06.10) (для утверждения) Тхс+ОКС" xfId="199"/>
    <cellStyle name="_Отчет СМ Кострома от 10.01.08 - сводный (уточнение оплат)_Бюджет O'STIN-Екатеринбург (26.10.09) (для импорта)_Бюджет O'STIN-Наб. Челны (27.02.10) (для утверждения)_Бюджет_O'STIN-Пермь,_ТЦ_Колизей_(_19.04.10)_(для_утверждения)" xfId="200"/>
    <cellStyle name="_Отчет СМ Кострома от 10.01.08 - сводный (уточнение оплат)_Бюджет O'STIN-Екатеринбург (26.10.09) (для импорта)_Бюджет O'STIN-Пермь, ТЦ Столица( 16.03.10) (для утверждения)" xfId="201"/>
    <cellStyle name="_Отчет СМ Кострома от 10.01.08 - сводный (уточнение оплат)_Бюджет O'STIN-Екатеринбург (26.10.09) (для импорта)_Бюджет O'STIN-Пермь, ТЦ Столица( 16.03.10) (для утверждения)_Бюджет_O'STIN-Пермь,_ТЦ_Колизей_(_19.04.10)_(для_утверждения)" xfId="202"/>
    <cellStyle name="_Отчет СМ Кострома от 10.01.08 - сводный (уточнение оплат)_Бюджет O'STIN-Екатеринбург (26.10.09) (для импорта)_Бюджет O'STIN-СПБ ТЦ Атмосфера (18.02.10) (для утверждения)" xfId="203"/>
    <cellStyle name="_Отчет СМ Кострома от 10.01.08 - сводный (уточнение оплат)_Бюджет O'STIN-Екатеринбург (26.10.09) (для импорта)_Бюджет O'STIN-СПБ ТЦ Атмосфера (18.02.10) (для утверждения)_Бюджет O'STIN-Москва, ТЦ Вива (01(1).06.10) (на утверждение)" xfId="204"/>
    <cellStyle name="_Отчет СМ Кострома от 10.01.08 - сводный (уточнение оплат)_Бюджет O'STIN-Екатеринбург (26.10.09) (для импорта)_Бюджет O'STIN-СПБ ТЦ Атмосфера (18.02.10) (для утверждения)_Бюджет СМ-Брянск, ТЦ Куб (25(1).05.10) (для утверждения)" xfId="205"/>
    <cellStyle name="_Отчет СМ Кострома от 10.01.08 - сводный (уточнение оплат)_Бюджет O'STIN-Екатеринбург (26.10.09) (для импорта)_Бюджет O'STIN-СПБ ТЦ Атмосфера (18.02.10) (для утверждения)_Бюджет СМ-Пермь, ТЦ Колизей (17(1).06.10) (для утверждения) Тхс+ОКС" xfId="206"/>
    <cellStyle name="_Отчет СМ Кострома от 10.01.08 - сводный (уточнение оплат)_Бюджет O'STIN-Екатеринбург (26.10.09) (для импорта)_Бюджет O'STIN-СПБ ТЦ Атмосфера (18.02.10) (для утверждения)_Бюджет_O'STIN_Курган,_ТЦ_Пушкинский_(15.04.10)_(для_утверждения)" xfId="207"/>
    <cellStyle name="_Отчет СМ Кострома от 10.01.08 - сводный (уточнение оплат)_Бюджет O'STIN-Екатеринбург (26.10.09) (для импорта)_Бюджет O'STIN-СПБ ТЦ Атмосфера (18.02.10) (для утверждения)_Бюджет_O'STIN-Пермь,_ТЦ_Колизей_(_15.04.10)_(для_утверждения)(1)" xfId="208"/>
    <cellStyle name="_Отчет СМ Кострома от 10.01.08 - сводный (уточнение оплат)_Бюджет O'STIN-Екатеринбург (26.10.09) (для импорта)_Бюджет O'STIN-СПБ ТЦ Атмосфера (18.02.10) (для утверждения)_Бюджет_O'STIN-Пермь,_ТЦ_Колизей_(_19.04.10)_(для_утверждения)" xfId="209"/>
    <cellStyle name="_Отчет СМ Кострома от 10.01.08 - сводный (уточнение оплат)_Бюджет O'STIN-Екатеринбург (26.10.09) (для импорта)_Бюджет O'STIN-СПБ ТЦ Атмосфера (18.02.10) (для утверждения)_Бюджет_O'STIN-Пермь,_ТЦ_Колизей_(16.04.10)_(для_утверждения)(1)" xfId="210"/>
    <cellStyle name="_Отчет СМ Кострома от 10.01.08 - сводный (уточнение оплат)_Бюджет O'STIN-Екатеринбург (26.10.09) (для импорта)_Бюджет O'STIN-УФА (18.02.10) (для утверждения)" xfId="211"/>
    <cellStyle name="_Отчет СМ Кострома от 10.01.08 - сводный (уточнение оплат)_Бюджет O'STIN-Екатеринбург (26.10.09) (для импорта)_Бюджет O'STIN-УФА (18.02.10) (для утверждения)_Бюджет O'STIN-Москва, ТЦ Вива (01(1).06.10) (на утверждение)" xfId="212"/>
    <cellStyle name="_Отчет СМ Кострома от 10.01.08 - сводный (уточнение оплат)_Бюджет O'STIN-Екатеринбург (26.10.09) (для импорта)_Бюджет O'STIN-УФА (18.02.10) (для утверждения)_Бюджет СМ-Брянск, ТЦ Куб (25(1).05.10) (для утверждения)" xfId="213"/>
    <cellStyle name="_Отчет СМ Кострома от 10.01.08 - сводный (уточнение оплат)_Бюджет O'STIN-Екатеринбург (26.10.09) (для импорта)_Бюджет O'STIN-УФА (18.02.10) (для утверждения)_Бюджет СМ-Пермь, ТЦ Колизей (17(1).06.10) (для утверждения) Тхс+ОКС" xfId="214"/>
    <cellStyle name="_Отчет СМ Кострома от 10.01.08 - сводный (уточнение оплат)_Бюджет O'STIN-Екатеринбург (26.10.09) (для импорта)_Бюджет O'STIN-УФА (18.02.10) (для утверждения)_Бюджет_O'STIN-Пермь,_ТЦ_Колизей_(_19.04.10)_(для_утверждения)" xfId="215"/>
    <cellStyle name="_Отчет СМ Кострома от 10.01.08 - сводный (уточнение оплат)_Бюджет O'STIN-Екатеринбург (26.10.09) (для импорта)_Бюджет СМ-Брянск, ТЦ Куб (25(1).05.10) (для утверждения)" xfId="216"/>
    <cellStyle name="_Отчет СМ Кострома от 10.01.08 - сводный (уточнение оплат)_Бюджет O'STIN-Екатеринбург (26.10.09) (для импорта)_Бюджет СМ-Пермь, ТЦ Колизей (17(1).06.10) (для утверждения) Тхс+ОКС" xfId="217"/>
    <cellStyle name="_Отчет СМ Кострома от 10.01.08 - сводный (уточнение оплат)_Бюджет O'STIN-Екатеринбург (26.10.09) (для импорта)_Бюджет_O'STIN_Курган,_ТЦ_Пушкинский_(15.04.10)_(для_утверждения)" xfId="218"/>
    <cellStyle name="_Отчет СМ Кострома от 10.01.08 - сводный (уточнение оплат)_Бюджет O'STIN-Екатеринбург (26.10.09) (для импорта)_Бюджет_O'STIN_Курган,_ТЦ_Пушкинский_(15.04.10)_(для_утверждения)_Бюджет_O'STIN-Пермь,_ТЦ_Колизей_(_19.04.10)_(для_утверждения)" xfId="219"/>
    <cellStyle name="_Отчет СМ Кострома от 10.01.08 - сводный (уточнение оплат)_Бюджет O'STIN-Екатеринбург (26.10.09) (для импорта)_Бюджет_O'STIN-Пермь,_ТЦ_Колизей_(_15.04.10)_(для_утверждения)(1)" xfId="220"/>
    <cellStyle name="_Отчет СМ Кострома от 10.01.08 - сводный (уточнение оплат)_Бюджет O'STIN-Екатеринбург (26.10.09) (для импорта)_Бюджет_O'STIN-Пермь,_ТЦ_Колизей_(_15.04.10)_(для_утверждения)(1)_Бюджет_O'STIN-Пермь,_ТЦ_Колизей_(_19.04.10)_(для_утверждения)" xfId="221"/>
    <cellStyle name="_Отчет СМ Кострома от 10.01.08 - сводный (уточнение оплат)_Бюджет O'STIN-Екатеринбург (26.10.09) (для импорта)_Бюджет_O'STIN-Пермь,_ТЦ_Колизей_(_19.04.10)_(для_утверждения)" xfId="222"/>
    <cellStyle name="_Отчет СМ Кострома от 10.01.08 - сводный (уточнение оплат)_Бюджет O'STIN-Екатеринбург (26.10.09) (для импорта)_Бюджет_O'STIN-Пермь,_ТЦ_Колизей_(16.04.10)_(для_утверждения)(1)" xfId="223"/>
    <cellStyle name="_Отчет СМ Кострома от 10.01.08 - сводный (уточнение оплат)_Бюджет O'STIN-Екатеринбург (26.10.09) (для импорта)_Бюджет_O'STIN-Пермь,_ТЦ_Колизей_(16.04.10)_(для_утверждения)(1)_Бюджет_O'STIN-Пермь,_ТЦ_Колизей_(_19.04.10)_(для_утверждения)" xfId="224"/>
    <cellStyle name="_Отчет СМ Кострома от 10.01.08 - сводный (уточнение оплат)_Бюджет O'STIN-Екатеринбург (26.10.09) (для импорта)_Демонтаж O'STIN-Старый Оскол" xfId="225"/>
    <cellStyle name="_Отчет СМ Кострома от 10.01.08 - сводный (уточнение оплат)_Бюджет O'STIN-Екатеринбург (26.10.09) (для импорта)_Демонтаж O'STIN-Старый Оскол_Бюджет O'STIN-Москва, ТЦ Вива (01(1).06.10) (на утверждение)" xfId="226"/>
    <cellStyle name="_Отчет СМ Кострома от 10.01.08 - сводный (уточнение оплат)_Бюджет O'STIN-Екатеринбург (26.10.09) (для импорта)_Демонтаж O'STIN-Старый Оскол_Бюджет СМ-Брянск, ТЦ Куб (25(1).05.10) (для утверждения)" xfId="227"/>
    <cellStyle name="_Отчет СМ Кострома от 10.01.08 - сводный (уточнение оплат)_Бюджет O'STIN-Екатеринбург (26.10.09) (для импорта)_Демонтаж O'STIN-Старый Оскол_Бюджет СМ-Пермь, ТЦ Колизей (17(1).06.10) (для утверждения) Тхс+ОКС" xfId="228"/>
    <cellStyle name="_Отчет СМ Кострома от 10.01.08 - сводный (уточнение оплат)_Бюджет O'STIN-Екатеринбург (26.10.09) (для импорта)_Демонтаж O'STIN-Старый Оскол_Бюджет_O'STIN-Пермь,_ТЦ_Колизей_(_19.04.10)_(для_утверждения)" xfId="229"/>
    <cellStyle name="_Отчет СМ Кострома от 10.01.08 - сводный (уточнение оплат)_Бюджет O'STIN-Екатеринбург ДОП1" xfId="230"/>
    <cellStyle name="_Отчет СМ Кострома от 10.01.08 - сводный (уточнение оплат)_Бюджет O'STIN-Екатеринбург ДОП1_Tehnologiheskaq_karta_OSTIN" xfId="231"/>
    <cellStyle name="_Отчет СМ Кострома от 10.01.08 - сводный (уточнение оплат)_Бюджет O'STIN-Екатеринбург ДОП1_Бюджет O'STIN-Алтуфьево по ЭФЗ (07.03.10)" xfId="232"/>
    <cellStyle name="_Отчет СМ Кострома от 10.01.08 - сводный (уточнение оплат)_Бюджет O'STIN-Екатеринбург ДОП1_Бюджет O'STIN-Алтуфьево по ЭФЗ (07.03.10)_Бюджет O'STIN-Москва, ТЦ Вива (01(1).06.10) (на утверждение)" xfId="233"/>
    <cellStyle name="_Отчет СМ Кострома от 10.01.08 - сводный (уточнение оплат)_Бюджет O'STIN-Екатеринбург ДОП1_Бюджет O'STIN-Алтуфьево по ЭФЗ (07.03.10)_Бюджет СМ-Брянск, ТЦ Куб (25(1).05.10) (для утверждения)" xfId="234"/>
    <cellStyle name="_Отчет СМ Кострома от 10.01.08 - сводный (уточнение оплат)_Бюджет O'STIN-Екатеринбург ДОП1_Бюджет O'STIN-Алтуфьево по ЭФЗ (07.03.10)_Бюджет СМ-Пермь, ТЦ Колизей (17(1).06.10) (для утверждения) Тхс+ОКС" xfId="235"/>
    <cellStyle name="_Отчет СМ Кострома от 10.01.08 - сводный (уточнение оплат)_Бюджет O'STIN-Екатеринбург ДОП1_Бюджет O'STIN-Алтуфьево по ЭФЗ (07.03.10)_Бюджет_O'STIN-Пермь,_ТЦ_Колизей_(_19.04.10)_(для_утверждения)" xfId="236"/>
    <cellStyle name="_Отчет СМ Кострома от 10.01.08 - сводный (уточнение оплат)_Бюджет O'STIN-Екатеринбург ДОП1_Бюджет O'STIN-Москва, ТЦ Вива (01(1).06.10) (на утверждение)" xfId="237"/>
    <cellStyle name="_Отчет СМ Кострома от 10.01.08 - сводный (уточнение оплат)_Бюджет O'STIN-Екатеринбург ДОП1_Бюджет O'STIN-Наб. Челны (27.02.10) (для утверждения)" xfId="238"/>
    <cellStyle name="_Отчет СМ Кострома от 10.01.08 - сводный (уточнение оплат)_Бюджет O'STIN-Екатеринбург ДОП1_Бюджет O'STIN-Наб. Челны (27.02.10) (для утверждения)_Бюджет O'STIN-Москва, ТЦ Вива (01(1).06.10) (на утверждение)" xfId="239"/>
    <cellStyle name="_Отчет СМ Кострома от 10.01.08 - сводный (уточнение оплат)_Бюджет O'STIN-Екатеринбург ДОП1_Бюджет O'STIN-Наб. Челны (27.02.10) (для утверждения)_Бюджет СМ-Брянск, ТЦ Куб (25(1).05.10) (для утверждения)" xfId="240"/>
    <cellStyle name="_Отчет СМ Кострома от 10.01.08 - сводный (уточнение оплат)_Бюджет O'STIN-Екатеринбург ДОП1_Бюджет O'STIN-Наб. Челны (27.02.10) (для утверждения)_Бюджет СМ-Пермь, ТЦ Колизей (17(1).06.10) (для утверждения) Тхс+ОКС" xfId="241"/>
    <cellStyle name="_Отчет СМ Кострома от 10.01.08 - сводный (уточнение оплат)_Бюджет O'STIN-Екатеринбург ДОП1_Бюджет O'STIN-Наб. Челны (27.02.10) (для утверждения)_Бюджет_O'STIN-Пермь,_ТЦ_Колизей_(_19.04.10)_(для_утверждения)" xfId="242"/>
    <cellStyle name="_Отчет СМ Кострома от 10.01.08 - сводный (уточнение оплат)_Бюджет O'STIN-Екатеринбург ДОП1_Бюджет O'STIN-Пермь, ТЦ Столица( 16.03.10) (для утверждения)" xfId="243"/>
    <cellStyle name="_Отчет СМ Кострома от 10.01.08 - сводный (уточнение оплат)_Бюджет O'STIN-Екатеринбург ДОП1_Бюджет O'STIN-Пермь, ТЦ Столица( 16.03.10) (для утверждения)_Бюджет_O'STIN-Пермь,_ТЦ_Колизей_(_19.04.10)_(для_утверждения)" xfId="244"/>
    <cellStyle name="_Отчет СМ Кострома от 10.01.08 - сводный (уточнение оплат)_Бюджет O'STIN-Екатеринбург ДОП1_Бюджет O'STIN-СПБ ТЦ Атмосфера (18.02.10) (для утверждения)" xfId="245"/>
    <cellStyle name="_Отчет СМ Кострома от 10.01.08 - сводный (уточнение оплат)_Бюджет O'STIN-Екатеринбург ДОП1_Бюджет O'STIN-СПБ ТЦ Атмосфера (18.02.10) (для утверждения)_Бюджет O'STIN-Москва, ТЦ Вива (01(1).06.10) (на утверждение)" xfId="246"/>
    <cellStyle name="_Отчет СМ Кострома от 10.01.08 - сводный (уточнение оплат)_Бюджет O'STIN-Екатеринбург ДОП1_Бюджет O'STIN-СПБ ТЦ Атмосфера (18.02.10) (для утверждения)_Бюджет СМ-Брянск, ТЦ Куб (25(1).05.10) (для утверждения)" xfId="247"/>
    <cellStyle name="_Отчет СМ Кострома от 10.01.08 - сводный (уточнение оплат)_Бюджет O'STIN-Екатеринбург ДОП1_Бюджет O'STIN-СПБ ТЦ Атмосфера (18.02.10) (для утверждения)_Бюджет СМ-Пермь, ТЦ Колизей (17(1).06.10) (для утверждения) Тхс+ОКС" xfId="248"/>
    <cellStyle name="_Отчет СМ Кострома от 10.01.08 - сводный (уточнение оплат)_Бюджет O'STIN-Екатеринбург ДОП1_Бюджет O'STIN-СПБ ТЦ Атмосфера (18.02.10) (для утверждения)_Бюджет_O'STIN_Курган,_ТЦ_Пушкинский_(15.04.10)_(для_утверждения)" xfId="249"/>
    <cellStyle name="_Отчет СМ Кострома от 10.01.08 - сводный (уточнение оплат)_Бюджет O'STIN-Екатеринбург ДОП1_Бюджет O'STIN-СПБ ТЦ Атмосфера (18.02.10) (для утверждения)_Бюджет_O'STIN-Пермь,_ТЦ_Колизей_(_15.04.10)_(для_утверждения)(1)" xfId="250"/>
    <cellStyle name="_Отчет СМ Кострома от 10.01.08 - сводный (уточнение оплат)_Бюджет O'STIN-Екатеринбург ДОП1_Бюджет O'STIN-СПБ ТЦ Атмосфера (18.02.10) (для утверждения)_Бюджет_O'STIN-Пермь,_ТЦ_Колизей_(_19.04.10)_(для_утверждения)" xfId="251"/>
    <cellStyle name="_Отчет СМ Кострома от 10.01.08 - сводный (уточнение оплат)_Бюджет O'STIN-Екатеринбург ДОП1_Бюджет O'STIN-СПБ ТЦ Атмосфера (18.02.10) (для утверждения)_Бюджет_O'STIN-Пермь,_ТЦ_Колизей_(16.04.10)_(для_утверждения)(1)" xfId="252"/>
    <cellStyle name="_Отчет СМ Кострома от 10.01.08 - сводный (уточнение оплат)_Бюджет O'STIN-Екатеринбург ДОП1_Бюджет O'STIN-УФА (18.02.10) (для утверждения)" xfId="253"/>
    <cellStyle name="_Отчет СМ Кострома от 10.01.08 - сводный (уточнение оплат)_Бюджет O'STIN-Екатеринбург ДОП1_Бюджет O'STIN-УФА (18.02.10) (для утверждения)_Бюджет O'STIN-Москва, ТЦ Вива (01(1).06.10) (на утверждение)" xfId="254"/>
    <cellStyle name="_Отчет СМ Кострома от 10.01.08 - сводный (уточнение оплат)_Бюджет O'STIN-Екатеринбург ДОП1_Бюджет O'STIN-УФА (18.02.10) (для утверждения)_Бюджет СМ-Брянск, ТЦ Куб (25(1).05.10) (для утверждения)" xfId="255"/>
    <cellStyle name="_Отчет СМ Кострома от 10.01.08 - сводный (уточнение оплат)_Бюджет O'STIN-Екатеринбург ДОП1_Бюджет O'STIN-УФА (18.02.10) (для утверждения)_Бюджет СМ-Пермь, ТЦ Колизей (17(1).06.10) (для утверждения) Тхс+ОКС" xfId="256"/>
    <cellStyle name="_Отчет СМ Кострома от 10.01.08 - сводный (уточнение оплат)_Бюджет O'STIN-Екатеринбург ДОП1_Бюджет O'STIN-УФА (18.02.10) (для утверждения)_Бюджет_O'STIN-Пермь,_ТЦ_Колизей_(_19.04.10)_(для_утверждения)" xfId="257"/>
    <cellStyle name="_Отчет СМ Кострома от 10.01.08 - сводный (уточнение оплат)_Бюджет O'STIN-Екатеринбург ДОП1_Бюджет СМ-Брянск, ТЦ Куб (25(1).05.10) (для утверждения)" xfId="258"/>
    <cellStyle name="_Отчет СМ Кострома от 10.01.08 - сводный (уточнение оплат)_Бюджет O'STIN-Екатеринбург ДОП1_Бюджет СМ-Пермь, ТЦ Колизей (17(1).06.10) (для утверждения) Тхс+ОКС" xfId="259"/>
    <cellStyle name="_Отчет СМ Кострома от 10.01.08 - сводный (уточнение оплат)_Бюджет O'STIN-Екатеринбург ДОП1_Бюджет_O'STIN_Курган,_ТЦ_Пушкинский_(15.04.10)_(для_утверждения)" xfId="260"/>
    <cellStyle name="_Отчет СМ Кострома от 10.01.08 - сводный (уточнение оплат)_Бюджет O'STIN-Екатеринбург ДОП1_Бюджет_O'STIN_Курган,_ТЦ_Пушкинский_(15.04.10)_(для_утверждения)_Бюджет_O'STIN-Пермь,_ТЦ_Колизей_(_19.04.10)_(для_утверждения)" xfId="261"/>
    <cellStyle name="_Отчет СМ Кострома от 10.01.08 - сводный (уточнение оплат)_Бюджет O'STIN-Екатеринбург ДОП1_Бюджет_O'STIN-Пермь,_ТЦ_Колизей_(_15.04.10)_(для_утверждения)(1)" xfId="262"/>
    <cellStyle name="_Отчет СМ Кострома от 10.01.08 - сводный (уточнение оплат)_Бюджет O'STIN-Екатеринбург ДОП1_Бюджет_O'STIN-Пермь,_ТЦ_Колизей_(_15.04.10)_(для_утверждения)(1)_Бюджет_O'STIN-Пермь,_ТЦ_Колизей_(_19.04.10)_(для_утверждения)" xfId="263"/>
    <cellStyle name="_Отчет СМ Кострома от 10.01.08 - сводный (уточнение оплат)_Бюджет O'STIN-Екатеринбург ДОП1_Бюджет_O'STIN-Пермь,_ТЦ_Колизей_(_19.04.10)_(для_утверждения)" xfId="264"/>
    <cellStyle name="_Отчет СМ Кострома от 10.01.08 - сводный (уточнение оплат)_Бюджет O'STIN-Екатеринбург ДОП1_Бюджет_O'STIN-Пермь,_ТЦ_Колизей_(16.04.10)_(для_утверждения)(1)" xfId="265"/>
    <cellStyle name="_Отчет СМ Кострома от 10.01.08 - сводный (уточнение оплат)_Бюджет O'STIN-Екатеринбург ДОП1_Бюджет_O'STIN-Пермь,_ТЦ_Колизей_(16.04.10)_(для_утверждения)(1)_Бюджет_O'STIN-Пермь,_ТЦ_Колизей_(_19.04.10)_(для_утверждения)" xfId="266"/>
    <cellStyle name="_Отчет СМ Кострома от 10.01.08 - сводный (уточнение оплат)_Бюджет O'STIN-Екатеринбург ДОП1_Демонтаж O'STIN-Старый Оскол" xfId="267"/>
    <cellStyle name="_Отчет СМ Кострома от 10.01.08 - сводный (уточнение оплат)_Бюджет O'STIN-Екатеринбург ДОП1_Демонтаж O'STIN-Старый Оскол_Бюджет O'STIN-Москва, ТЦ Вива (01(1).06.10) (на утверждение)" xfId="268"/>
    <cellStyle name="_Отчет СМ Кострома от 10.01.08 - сводный (уточнение оплат)_Бюджет O'STIN-Екатеринбург ДОП1_Демонтаж O'STIN-Старый Оскол_Бюджет СМ-Брянск, ТЦ Куб (25(1).05.10) (для утверждения)" xfId="269"/>
    <cellStyle name="_Отчет СМ Кострома от 10.01.08 - сводный (уточнение оплат)_Бюджет O'STIN-Екатеринбург ДОП1_Демонтаж O'STIN-Старый Оскол_Бюджет СМ-Пермь, ТЦ Колизей (17(1).06.10) (для утверждения) Тхс+ОКС" xfId="270"/>
    <cellStyle name="_Отчет СМ Кострома от 10.01.08 - сводный (уточнение оплат)_Бюджет O'STIN-Екатеринбург ДОП1_Демонтаж O'STIN-Старый Оскол_Бюджет_O'STIN-Пермь,_ТЦ_Колизей_(_19.04.10)_(для_утверждения)" xfId="271"/>
    <cellStyle name="_Отчет СМ Кострома от 10.01.08 - сводный (уточнение оплат)_Бюджет O'STIN-Екатеринбург, ТЦ 7 небо (02.11.09) (для импорта)" xfId="272"/>
    <cellStyle name="_Отчет СМ Кострома от 10.01.08 - сводный (уточнение оплат)_Бюджет O'STIN-Екатеринбург, ТЦ 7 небо (02.11.09) (для импорта)_Tehnologiheskaq_karta_OSTIN" xfId="273"/>
    <cellStyle name="_Отчет СМ Кострома от 10.01.08 - сводный (уточнение оплат)_Бюджет O'STIN-Екатеринбург, ТЦ 7 небо (02.11.09) (для импорта)_Бюджет O'STIN-Москва, ТЦ Вива (01(1).06.10) (на утверждение)" xfId="274"/>
    <cellStyle name="_Отчет СМ Кострома от 10.01.08 - сводный (уточнение оплат)_Бюджет O'STIN-Екатеринбург, ТЦ 7 небо (02.11.09) (для импорта)_Бюджет O'STIN-Наб. Челны (27.02.10) (для утверждения)" xfId="275"/>
    <cellStyle name="_Отчет СМ Кострома от 10.01.08 - сводный (уточнение оплат)_Бюджет O'STIN-Екатеринбург, ТЦ 7 небо (02.11.09) (для импорта)_Бюджет O'STIN-Наб. Челны (27.02.10) (для утверждения)_Бюджет O'STIN-Москва, ТЦ Вива (01(1).06.10) (на утверждение)" xfId="276"/>
    <cellStyle name="_Отчет СМ Кострома от 10.01.08 - сводный (уточнение оплат)_Бюджет O'STIN-Екатеринбург, ТЦ 7 небо (02.11.09) (для импорта)_Бюджет O'STIN-Наб. Челны (27.02.10) (для утверждения)_Бюджет СМ-Брянск, ТЦ Куб (25(1).05.10) (для утверждения)" xfId="277"/>
    <cellStyle name="_Отчет СМ Кострома от 10.01.08 - сводный (уточнение оплат)_Бюджет O'STIN-Екатеринбург, ТЦ 7 небо (02.11.09) (для импорта)_Бюджет O'STIN-Наб. Челны (27.02.10) (для утверждения)_Бюджет СМ-Пермь, ТЦ Колизей (17(1).06.10) (для утверждения) Тхс+ОКС" xfId="278"/>
    <cellStyle name="_Отчет СМ Кострома от 10.01.08 - сводный (уточнение оплат)_Бюджет O'STIN-Екатеринбург, ТЦ 7 небо (02.11.09) (для импорта)_Бюджет O'STIN-Наб. Челны (27.02.10) (для утверждения)_Бюджет_O'STIN-Пермь,_ТЦ_Колизей_(_19.04.10)_(для_утверждения)" xfId="279"/>
    <cellStyle name="_Отчет СМ Кострома от 10.01.08 - сводный (уточнение оплат)_Бюджет O'STIN-Екатеринбург, ТЦ 7 небо (02.11.09) (для импорта)_Бюджет O'STIN-Пермь, ТЦ Столица( 16.03.10) (для утверждения)" xfId="280"/>
    <cellStyle name="_Отчет СМ Кострома от 10.01.08 - сводный (уточнение оплат)_Бюджет O'STIN-Екатеринбург, ТЦ 7 небо (02.11.09) (для импорта)_Бюджет O'STIN-Пермь, ТЦ Столица( 16.03.10) (для утверждения)_Бюджет_O'STIN-Пермь,_ТЦ_Колизей_(_19.04.10)_(для_утверждения)" xfId="281"/>
    <cellStyle name="_Отчет СМ Кострома от 10.01.08 - сводный (уточнение оплат)_Бюджет O'STIN-Екатеринбург, ТЦ 7 небо (02.11.09) (для импорта)_Бюджет O'STIN-УФА (18.02.10) (для утверждения)" xfId="282"/>
    <cellStyle name="_Отчет СМ Кострома от 10.01.08 - сводный (уточнение оплат)_Бюджет O'STIN-Екатеринбург, ТЦ 7 небо (02.11.09) (для импорта)_Бюджет O'STIN-УФА (18.02.10) (для утверждения)_Бюджет O'STIN-Москва, ТЦ Вива (01(1).06.10) (на утверждение)" xfId="283"/>
    <cellStyle name="_Отчет СМ Кострома от 10.01.08 - сводный (уточнение оплат)_Бюджет O'STIN-Екатеринбург, ТЦ 7 небо (02.11.09) (для импорта)_Бюджет O'STIN-УФА (18.02.10) (для утверждения)_Бюджет СМ-Брянск, ТЦ Куб (25(1).05.10) (для утверждения)" xfId="284"/>
    <cellStyle name="_Отчет СМ Кострома от 10.01.08 - сводный (уточнение оплат)_Бюджет O'STIN-Екатеринбург, ТЦ 7 небо (02.11.09) (для импорта)_Бюджет O'STIN-УФА (18.02.10) (для утверждения)_Бюджет СМ-Пермь, ТЦ Колизей (17(1).06.10) (для утверждения) Тхс+ОКС" xfId="285"/>
    <cellStyle name="_Отчет СМ Кострома от 10.01.08 - сводный (уточнение оплат)_Бюджет O'STIN-Екатеринбург, ТЦ 7 небо (02.11.09) (для импорта)_Бюджет O'STIN-УФА (18.02.10) (для утверждения)_Бюджет_O'STIN-Пермь,_ТЦ_Колизей_(_19.04.10)_(для_утверждения)" xfId="286"/>
    <cellStyle name="_Отчет СМ Кострома от 10.01.08 - сводный (уточнение оплат)_Бюджет O'STIN-Екатеринбург, ТЦ 7 небо (02.11.09) (для импорта)_Бюджет СМ-Брянск, ТЦ Куб (25(1).05.10) (для утверждения)" xfId="287"/>
    <cellStyle name="_Отчет СМ Кострома от 10.01.08 - сводный (уточнение оплат)_Бюджет O'STIN-Екатеринбург, ТЦ 7 небо (02.11.09) (для импорта)_Бюджет СМ-Пермь, ТЦ Колизей (17(1).06.10) (для утверждения) Тхс+ОКС" xfId="288"/>
    <cellStyle name="_Отчет СМ Кострома от 10.01.08 - сводный (уточнение оплат)_Бюджет O'STIN-Екатеринбург, ТЦ 7 небо (02.11.09) (для импорта)_Бюджет_O'STIN-Пермь,_ТЦ_Колизей_(_19.04.10)_(для_утверждения)" xfId="289"/>
    <cellStyle name="_Отчет СМ Кострома от 10.01.08 - сводный (уточнение оплат)_Бюджет O'STIN-Екатеринбург, ТЦ 7 небо (02.11.09) (для импорта)_Демонтаж O'STIN-Старый Оскол" xfId="290"/>
    <cellStyle name="_Отчет СМ Кострома от 10.01.08 - сводный (уточнение оплат)_Бюджет O'STIN-Екатеринбург, ТЦ 7 небо (02.11.09) (для импорта)_Демонтаж O'STIN-Старый Оскол_Бюджет O'STIN-Москва, ТЦ Вива (01(1).06.10) (на утверждение)" xfId="291"/>
    <cellStyle name="_Отчет СМ Кострома от 10.01.08 - сводный (уточнение оплат)_Бюджет O'STIN-Екатеринбург, ТЦ 7 небо (02.11.09) (для импорта)_Демонтаж O'STIN-Старый Оскол_Бюджет СМ-Брянск, ТЦ Куб (25(1).05.10) (для утверждения)" xfId="292"/>
    <cellStyle name="_Отчет СМ Кострома от 10.01.08 - сводный (уточнение оплат)_Бюджет O'STIN-Екатеринбург, ТЦ 7 небо (02.11.09) (для импорта)_Демонтаж O'STIN-Старый Оскол_Бюджет СМ-Пермь, ТЦ Колизей (17(1).06.10) (для утверждения) Тхс+ОКС" xfId="293"/>
    <cellStyle name="_Отчет СМ Кострома от 10.01.08 - сводный (уточнение оплат)_Бюджет O'STIN-Екатеринбург, ТЦ 7 небо (02.11.09) (для импорта)_Демонтаж O'STIN-Старый Оскол_Бюджет_O'STIN-Пермь,_ТЦ_Колизей_(_19.04.10)_(для_утверждения)" xfId="294"/>
    <cellStyle name="_Отчет СМ Кострома от 10.01.08 - сводный (уточнение оплат)_Бюджет O'STIN-Екатеринбург, ТЦ 7 небо ДОП1" xfId="295"/>
    <cellStyle name="_Отчет СМ Кострома от 10.01.08 - сводный (уточнение оплат)_Бюджет O'STIN-Екатеринбург, ТЦ 7 небо ДОП1_Tehnologiheskaq_karta_OSTIN" xfId="296"/>
    <cellStyle name="_Отчет СМ Кострома от 10.01.08 - сводный (уточнение оплат)_Бюджет O'STIN-Екатеринбург, ТЦ 7 небо ДОП1_Бюджет O'STIN-Москва, ТЦ Вива (01(1).06.10) (на утверждение)" xfId="297"/>
    <cellStyle name="_Отчет СМ Кострома от 10.01.08 - сводный (уточнение оплат)_Бюджет O'STIN-Екатеринбург, ТЦ 7 небо ДОП1_Бюджет O'STIN-Наб. Челны (27.02.10) (для утверждения)" xfId="298"/>
    <cellStyle name="_Отчет СМ Кострома от 10.01.08 - сводный (уточнение оплат)_Бюджет O'STIN-Екатеринбург, ТЦ 7 небо ДОП1_Бюджет O'STIN-Наб. Челны (27.02.10) (для утверждения)_Бюджет O'STIN-Москва, ТЦ Вива (01(1).06.10) (на утверждение)" xfId="299"/>
    <cellStyle name="_Отчет СМ Кострома от 10.01.08 - сводный (уточнение оплат)_Бюджет O'STIN-Екатеринбург, ТЦ 7 небо ДОП1_Бюджет O'STIN-Наб. Челны (27.02.10) (для утверждения)_Бюджет СМ-Брянск, ТЦ Куб (25(1).05.10) (для утверждения)" xfId="300"/>
    <cellStyle name="_Отчет СМ Кострома от 10.01.08 - сводный (уточнение оплат)_Бюджет O'STIN-Екатеринбург, ТЦ 7 небо ДОП1_Бюджет O'STIN-Наб. Челны (27.02.10) (для утверждения)_Бюджет СМ-Пермь, ТЦ Колизей (17(1).06.10) (для утверждения) Тхс+ОКС" xfId="301"/>
    <cellStyle name="_Отчет СМ Кострома от 10.01.08 - сводный (уточнение оплат)_Бюджет O'STIN-Екатеринбург, ТЦ 7 небо ДОП1_Бюджет O'STIN-Наб. Челны (27.02.10) (для утверждения)_Бюджет_O'STIN-Пермь,_ТЦ_Колизей_(_19.04.10)_(для_утверждения)" xfId="302"/>
    <cellStyle name="_Отчет СМ Кострома от 10.01.08 - сводный (уточнение оплат)_Бюджет O'STIN-Екатеринбург, ТЦ 7 небо ДОП1_Бюджет O'STIN-Пермь, ТЦ Столица( 16.03.10) (для утверждения)" xfId="303"/>
    <cellStyle name="_Отчет СМ Кострома от 10.01.08 - сводный (уточнение оплат)_Бюджет O'STIN-Екатеринбург, ТЦ 7 небо ДОП1_Бюджет O'STIN-Пермь, ТЦ Столица( 16.03.10) (для утверждения)_Бюджет_O'STIN-Пермь,_ТЦ_Колизей_(_19.04.10)_(для_утверждения)" xfId="304"/>
    <cellStyle name="_Отчет СМ Кострома от 10.01.08 - сводный (уточнение оплат)_Бюджет O'STIN-Екатеринбург, ТЦ 7 небо ДОП1_Бюджет O'STIN-УФА (18.02.10) (для утверждения)" xfId="305"/>
    <cellStyle name="_Отчет СМ Кострома от 10.01.08 - сводный (уточнение оплат)_Бюджет O'STIN-Екатеринбург, ТЦ 7 небо ДОП1_Бюджет O'STIN-УФА (18.02.10) (для утверждения)_Бюджет O'STIN-Москва, ТЦ Вива (01(1).06.10) (на утверждение)" xfId="306"/>
    <cellStyle name="_Отчет СМ Кострома от 10.01.08 - сводный (уточнение оплат)_Бюджет O'STIN-Екатеринбург, ТЦ 7 небо ДОП1_Бюджет O'STIN-УФА (18.02.10) (для утверждения)_Бюджет СМ-Брянск, ТЦ Куб (25(1).05.10) (для утверждения)" xfId="307"/>
    <cellStyle name="_Отчет СМ Кострома от 10.01.08 - сводный (уточнение оплат)_Бюджет O'STIN-Екатеринбург, ТЦ 7 небо ДОП1_Бюджет O'STIN-УФА (18.02.10) (для утверждения)_Бюджет СМ-Пермь, ТЦ Колизей (17(1).06.10) (для утверждения) Тхс+ОКС" xfId="308"/>
    <cellStyle name="_Отчет СМ Кострома от 10.01.08 - сводный (уточнение оплат)_Бюджет O'STIN-Екатеринбург, ТЦ 7 небо ДОП1_Бюджет O'STIN-УФА (18.02.10) (для утверждения)_Бюджет_O'STIN-Пермь,_ТЦ_Колизей_(_19.04.10)_(для_утверждения)" xfId="309"/>
    <cellStyle name="_Отчет СМ Кострома от 10.01.08 - сводный (уточнение оплат)_Бюджет O'STIN-Екатеринбург, ТЦ 7 небо ДОП1_Бюджет СМ-Брянск, ТЦ Куб (25(1).05.10) (для утверждения)" xfId="310"/>
    <cellStyle name="_Отчет СМ Кострома от 10.01.08 - сводный (уточнение оплат)_Бюджет O'STIN-Екатеринбург, ТЦ 7 небо ДОП1_Бюджет СМ-Пермь, ТЦ Колизей (17(1).06.10) (для утверждения) Тхс+ОКС" xfId="311"/>
    <cellStyle name="_Отчет СМ Кострома от 10.01.08 - сводный (уточнение оплат)_Бюджет O'STIN-Екатеринбург, ТЦ 7 небо ДОП1_Бюджет_O'STIN-Пермь,_ТЦ_Колизей_(_19.04.10)_(для_утверждения)" xfId="312"/>
    <cellStyle name="_Отчет СМ Кострома от 10.01.08 - сводный (уточнение оплат)_Бюджет O'STIN-Екатеринбург, ТЦ 7 небо ДОП1_Демонтаж O'STIN-Старый Оскол" xfId="313"/>
    <cellStyle name="_Отчет СМ Кострома от 10.01.08 - сводный (уточнение оплат)_Бюджет O'STIN-Екатеринбург, ТЦ 7 небо ДОП1_Демонтаж O'STIN-Старый Оскол_Бюджет O'STIN-Москва, ТЦ Вива (01(1).06.10) (на утверждение)" xfId="314"/>
    <cellStyle name="_Отчет СМ Кострома от 10.01.08 - сводный (уточнение оплат)_Бюджет O'STIN-Екатеринбург, ТЦ 7 небо ДОП1_Демонтаж O'STIN-Старый Оскол_Бюджет СМ-Брянск, ТЦ Куб (25(1).05.10) (для утверждения)" xfId="315"/>
    <cellStyle name="_Отчет СМ Кострома от 10.01.08 - сводный (уточнение оплат)_Бюджет O'STIN-Екатеринбург, ТЦ 7 небо ДОП1_Демонтаж O'STIN-Старый Оскол_Бюджет СМ-Пермь, ТЦ Колизей (17(1).06.10) (для утверждения) Тхс+ОКС" xfId="316"/>
    <cellStyle name="_Отчет СМ Кострома от 10.01.08 - сводный (уточнение оплат)_Бюджет O'STIN-Екатеринбург, ТЦ 7 небо ДОП1_Демонтаж O'STIN-Старый Оскол_Бюджет_O'STIN-Пермь,_ТЦ_Колизей_(_19.04.10)_(для_утверждения)" xfId="317"/>
    <cellStyle name="_Отчет СМ Кострома от 10.01.08 - сводный (уточнение оплат)_Бюджет O'STIN-Екатеринбург, ТЦ Кит (05.11.09) (для утверждения)" xfId="318"/>
    <cellStyle name="_Отчет СМ Кострома от 10.01.08 - сводный (уточнение оплат)_Бюджет O'STIN-Екатеринбург, ТЦ Кит (05.11.09) (для утверждения)_Tehnologiheskaq_karta_OSTIN" xfId="319"/>
    <cellStyle name="_Отчет СМ Кострома от 10.01.08 - сводный (уточнение оплат)_Бюджет O'STIN-Екатеринбург, ТЦ Кит (05.11.09) (для утверждения)_Бюджет O'STIN-Москва, ТЦ Вива (01(1).06.10) (на утверждение)" xfId="320"/>
    <cellStyle name="_Отчет СМ Кострома от 10.01.08 - сводный (уточнение оплат)_Бюджет O'STIN-Екатеринбург, ТЦ Кит (05.11.09) (для утверждения)_Бюджет O'STIN-Наб. Челны (27.02.10) (для утверждения)" xfId="321"/>
    <cellStyle name="_Отчет СМ Кострома от 10.01.08 - сводный (уточнение оплат)_Бюджет O'STIN-Екатеринбург, ТЦ Кит (05.11.09) (для утверждения)_Бюджет O'STIN-Наб. Челны (27.02.10) (для утверждения)_Бюджет O'STIN-Москва, ТЦ Вива (01(1).06.10) (на утверждение)" xfId="322"/>
    <cellStyle name="_Отчет СМ Кострома от 10.01.08 - сводный (уточнение оплат)_Бюджет O'STIN-Екатеринбург, ТЦ Кит (05.11.09) (для утверждения)_Бюджет O'STIN-Наб. Челны (27.02.10) (для утверждения)_Бюджет СМ-Брянск, ТЦ Куб (25(1).05.10) (для утверждения)" xfId="323"/>
    <cellStyle name="_Отчет СМ Кострома от 10.01.08 - сводный (уточнение оплат)_Бюджет O'STIN-Екатеринбург, ТЦ Кит (05.11.09) (для утверждения)_Бюджет O'STIN-Наб. Челны (27.02.10) (для утверждения)_Бюджет СМ-Пермь, ТЦ Колизей (17(1).06.10) (для утверждения) Тхс+ОКС" xfId="324"/>
    <cellStyle name="_Отчет СМ Кострома от 10.01.08 - сводный (уточнение оплат)_Бюджет O'STIN-Екатеринбург, ТЦ Кит (05.11.09) (для утверждения)_Бюджет O'STIN-Наб. Челны (27.02.10) (для утверждения)_Бюджет_O'STIN-Пермь,_ТЦ_Колизей_(_19.04.10)_(для_утверждения)" xfId="325"/>
    <cellStyle name="_Отчет СМ Кострома от 10.01.08 - сводный (уточнение оплат)_Бюджет O'STIN-Екатеринбург, ТЦ Кит (05.11.09) (для утверждения)_Бюджет O'STIN-Пермь, ТЦ Столица( 16.03.10) (для утверждения)" xfId="326"/>
    <cellStyle name="_Отчет СМ Кострома от 10.01.08 - сводный (уточнение оплат)_Бюджет O'STIN-Екатеринбург, ТЦ Кит (05.11.09) (для утверждения)_Бюджет O'STIN-Пермь, ТЦ Столица( 16.03.10) (для утверждения)_Бюджет_O'STIN-Пермь,_ТЦ_Колизей_(_19.04.10)_(для_утверждения)" xfId="327"/>
    <cellStyle name="_Отчет СМ Кострома от 10.01.08 - сводный (уточнение оплат)_Бюджет O'STIN-Екатеринбург, ТЦ Кит (05.11.09) (для утверждения)_Бюджет O'STIN-УФА (18.02.10) (для утверждения)" xfId="328"/>
    <cellStyle name="_Отчет СМ Кострома от 10.01.08 - сводный (уточнение оплат)_Бюджет O'STIN-Екатеринбург, ТЦ Кит (05.11.09) (для утверждения)_Бюджет O'STIN-УФА (18.02.10) (для утверждения)_Бюджет O'STIN-Москва, ТЦ Вива (01(1).06.10) (на утверждение)" xfId="329"/>
    <cellStyle name="_Отчет СМ Кострома от 10.01.08 - сводный (уточнение оплат)_Бюджет O'STIN-Екатеринбург, ТЦ Кит (05.11.09) (для утверждения)_Бюджет O'STIN-УФА (18.02.10) (для утверждения)_Бюджет СМ-Брянск, ТЦ Куб (25(1).05.10) (для утверждения)" xfId="330"/>
    <cellStyle name="_Отчет СМ Кострома от 10.01.08 - сводный (уточнение оплат)_Бюджет O'STIN-Екатеринбург, ТЦ Кит (05.11.09) (для утверждения)_Бюджет O'STIN-УФА (18.02.10) (для утверждения)_Бюджет СМ-Пермь, ТЦ Колизей (17(1).06.10) (для утверждения) Тхс+ОКС" xfId="331"/>
    <cellStyle name="_Отчет СМ Кострома от 10.01.08 - сводный (уточнение оплат)_Бюджет O'STIN-Екатеринбург, ТЦ Кит (05.11.09) (для утверждения)_Бюджет O'STIN-УФА (18.02.10) (для утверждения)_Бюджет_O'STIN-Пермь,_ТЦ_Колизей_(_19.04.10)_(для_утверждения)" xfId="332"/>
    <cellStyle name="_Отчет СМ Кострома от 10.01.08 - сводный (уточнение оплат)_Бюджет O'STIN-Екатеринбург, ТЦ Кит (05.11.09) (для утверждения)_Бюджет СМ-Брянск, ТЦ Куб (25(1).05.10) (для утверждения)" xfId="333"/>
    <cellStyle name="_Отчет СМ Кострома от 10.01.08 - сводный (уточнение оплат)_Бюджет O'STIN-Екатеринбург, ТЦ Кит (05.11.09) (для утверждения)_Бюджет СМ-Пермь, ТЦ Колизей (17(1).06.10) (для утверждения) Тхс+ОКС" xfId="334"/>
    <cellStyle name="_Отчет СМ Кострома от 10.01.08 - сводный (уточнение оплат)_Бюджет O'STIN-Екатеринбург, ТЦ Кит (05.11.09) (для утверждения)_Бюджет_O'STIN-Пермь,_ТЦ_Колизей_(_19.04.10)_(для_утверждения)" xfId="335"/>
    <cellStyle name="_Отчет СМ Кострома от 10.01.08 - сводный (уточнение оплат)_Бюджет O'STIN-Екатеринбург, ТЦ Кит (05.11.09) (для утверждения)_Демонтаж O'STIN-Старый Оскол" xfId="336"/>
    <cellStyle name="_Отчет СМ Кострома от 10.01.08 - сводный (уточнение оплат)_Бюджет O'STIN-Екатеринбург, ТЦ Кит (05.11.09) (для утверждения)_Демонтаж O'STIN-Старый Оскол_Бюджет O'STIN-Москва, ТЦ Вива (01(1).06.10) (на утверждение)" xfId="337"/>
    <cellStyle name="_Отчет СМ Кострома от 10.01.08 - сводный (уточнение оплат)_Бюджет O'STIN-Екатеринбург, ТЦ Кит (05.11.09) (для утверждения)_Демонтаж O'STIN-Старый Оскол_Бюджет СМ-Брянск, ТЦ Куб (25(1).05.10) (для утверждения)" xfId="338"/>
    <cellStyle name="_Отчет СМ Кострома от 10.01.08 - сводный (уточнение оплат)_Бюджет O'STIN-Екатеринбург, ТЦ Кит (05.11.09) (для утверждения)_Демонтаж O'STIN-Старый Оскол_Бюджет СМ-Пермь, ТЦ Колизей (17(1).06.10) (для утверждения) Тхс+ОКС" xfId="339"/>
    <cellStyle name="_Отчет СМ Кострома от 10.01.08 - сводный (уточнение оплат)_Бюджет O'STIN-Екатеринбург, ТЦ Кит (05.11.09) (для утверждения)_Демонтаж O'STIN-Старый Оскол_Бюджет_O'STIN-Пермь,_ТЦ_Колизей_(_19.04.10)_(для_утверждения)" xfId="340"/>
    <cellStyle name="_Отчет СМ Кострома от 10.01.08 - сводный (уточнение оплат)_Бюджет O'STIN-Железнодорожный (21.12.09) (для утверждения)" xfId="341"/>
    <cellStyle name="_Отчет СМ Кострома от 10.01.08 - сводный (уточнение оплат)_Бюджет O'STIN-Железнодорожный (21.12.09) (для утверждения)_Tehnologiheskaq_karta_OSTIN" xfId="342"/>
    <cellStyle name="_Отчет СМ Кострома от 10.01.08 - сводный (уточнение оплат)_Бюджет O'STIN-Железнодорожный (21.12.09) (для утверждения)_Бюджет O'STIN-Москва, ТЦ Вива (01(1).06.10) (на утверждение)" xfId="343"/>
    <cellStyle name="_Отчет СМ Кострома от 10.01.08 - сводный (уточнение оплат)_Бюджет O'STIN-Железнодорожный (21.12.09) (для утверждения)_Бюджет O'STIN-Наб. Челны (27.02.10) (для утверждения)" xfId="344"/>
    <cellStyle name="_Отчет СМ Кострома от 10.01.08 - сводный (уточнение оплат)_Бюджет O'STIN-Железнодорожный (21.12.09) (для утверждения)_Бюджет O'STIN-Наб. Челны (27.02.10) (для утверждения)_Бюджет O'STIN-Москва, ТЦ Вива (01(1).06.10) (на утверждение)" xfId="345"/>
    <cellStyle name="_Отчет СМ Кострома от 10.01.08 - сводный (уточнение оплат)_Бюджет O'STIN-Железнодорожный (21.12.09) (для утверждения)_Бюджет O'STIN-Наб. Челны (27.02.10) (для утверждения)_Бюджет СМ-Брянск, ТЦ Куб (25(1).05.10) (для утверждения)" xfId="346"/>
    <cellStyle name="_Отчет СМ Кострома от 10.01.08 - сводный (уточнение оплат)_Бюджет O'STIN-Железнодорожный (21.12.09) (для утверждения)_Бюджет O'STIN-Наб. Челны (27.02.10) (для утверждения)_Бюджет СМ-Пермь, ТЦ Колизей (17(1).06.10) (для утверждения) Тхс+ОКС" xfId="347"/>
    <cellStyle name="_Отчет СМ Кострома от 10.01.08 - сводный (уточнение оплат)_Бюджет O'STIN-Железнодорожный (21.12.09) (для утверждения)_Бюджет O'STIN-Наб. Челны (27.02.10) (для утверждения)_Бюджет_O'STIN-Пермь,_ТЦ_Колизей_(_19.04.10)_(для_утверждения)" xfId="348"/>
    <cellStyle name="_Отчет СМ Кострома от 10.01.08 - сводный (уточнение оплат)_Бюджет O'STIN-Железнодорожный (21.12.09) (для утверждения)_Бюджет O'STIN-Пермь, ТЦ Столица( 16.03.10) (для утверждения)" xfId="349"/>
    <cellStyle name="_Отчет СМ Кострома от 10.01.08 - сводный (уточнение оплат)_Бюджет O'STIN-Железнодорожный (21.12.09) (для утверждения)_Бюджет O'STIN-Пермь, ТЦ Столица( 16.03.10) (для утверждения)_Бюджет_O'STIN-Пермь,_ТЦ_Колизей_(_19.04.10)_(для_утверждения)" xfId="350"/>
    <cellStyle name="_Отчет СМ Кострома от 10.01.08 - сводный (уточнение оплат)_Бюджет O'STIN-Железнодорожный (21.12.09) (для утверждения)_Бюджет O'STIN-УФА (18.02.10) (для утверждения)" xfId="351"/>
    <cellStyle name="_Отчет СМ Кострома от 10.01.08 - сводный (уточнение оплат)_Бюджет O'STIN-Железнодорожный (21.12.09) (для утверждения)_Бюджет O'STIN-УФА (18.02.10) (для утверждения)_Бюджет O'STIN-Москва, ТЦ Вива (01(1).06.10) (на утверждение)" xfId="352"/>
    <cellStyle name="_Отчет СМ Кострома от 10.01.08 - сводный (уточнение оплат)_Бюджет O'STIN-Железнодорожный (21.12.09) (для утверждения)_Бюджет O'STIN-УФА (18.02.10) (для утверждения)_Бюджет СМ-Брянск, ТЦ Куб (25(1).05.10) (для утверждения)" xfId="353"/>
    <cellStyle name="_Отчет СМ Кострома от 10.01.08 - сводный (уточнение оплат)_Бюджет O'STIN-Железнодорожный (21.12.09) (для утверждения)_Бюджет O'STIN-УФА (18.02.10) (для утверждения)_Бюджет СМ-Пермь, ТЦ Колизей (17(1).06.10) (для утверждения) Тхс+ОКС" xfId="354"/>
    <cellStyle name="_Отчет СМ Кострома от 10.01.08 - сводный (уточнение оплат)_Бюджет O'STIN-Железнодорожный (21.12.09) (для утверждения)_Бюджет O'STIN-УФА (18.02.10) (для утверждения)_Бюджет_O'STIN-Пермь,_ТЦ_Колизей_(_19.04.10)_(для_утверждения)" xfId="355"/>
    <cellStyle name="_Отчет СМ Кострома от 10.01.08 - сводный (уточнение оплат)_Бюджет O'STIN-Железнодорожный (21.12.09) (для утверждения)_Бюджет СМ-Брянск, ТЦ Куб (25(1).05.10) (для утверждения)" xfId="356"/>
    <cellStyle name="_Отчет СМ Кострома от 10.01.08 - сводный (уточнение оплат)_Бюджет O'STIN-Железнодорожный (21.12.09) (для утверждения)_Бюджет СМ-Пермь, ТЦ Колизей (17(1).06.10) (для утверждения) Тхс+ОКС" xfId="357"/>
    <cellStyle name="_Отчет СМ Кострома от 10.01.08 - сводный (уточнение оплат)_Бюджет O'STIN-Железнодорожный (21.12.09) (для утверждения)_Бюджет_O'STIN-Пермь,_ТЦ_Колизей_(_19.04.10)_(для_утверждения)" xfId="358"/>
    <cellStyle name="_Отчет СМ Кострома от 10.01.08 - сводный (уточнение оплат)_Бюджет O'STIN-Железнодорожный (21.12.09) (для утверждения)_Демонтаж O'STIN-Старый Оскол" xfId="359"/>
    <cellStyle name="_Отчет СМ Кострома от 10.01.08 - сводный (уточнение оплат)_Бюджет O'STIN-Железнодорожный (21.12.09) (для утверждения)_Демонтаж O'STIN-Старый Оскол_Бюджет O'STIN-Москва, ТЦ Вива (01(1).06.10) (на утверждение)" xfId="360"/>
    <cellStyle name="_Отчет СМ Кострома от 10.01.08 - сводный (уточнение оплат)_Бюджет O'STIN-Железнодорожный (21.12.09) (для утверждения)_Демонтаж O'STIN-Старый Оскол_Бюджет СМ-Брянск, ТЦ Куб (25(1).05.10) (для утверждения)" xfId="361"/>
    <cellStyle name="_Отчет СМ Кострома от 10.01.08 - сводный (уточнение оплат)_Бюджет O'STIN-Железнодорожный (21.12.09) (для утверждения)_Демонтаж O'STIN-Старый Оскол_Бюджет СМ-Пермь, ТЦ Колизей (17(1).06.10) (для утверждения) Тхс+ОКС" xfId="362"/>
    <cellStyle name="_Отчет СМ Кострома от 10.01.08 - сводный (уточнение оплат)_Бюджет O'STIN-Железнодорожный (21.12.09) (для утверждения)_Демонтаж O'STIN-Старый Оскол_Бюджет_O'STIN-Пермь,_ТЦ_Колизей_(_19.04.10)_(для_утверждения)" xfId="363"/>
    <cellStyle name="_Отчет СМ Кострома от 10.01.08 - сводный (уточнение оплат)_Бюджет O'STIN-Ижевск - ТЦ Талисман (для утверждения)" xfId="364"/>
    <cellStyle name="_Отчет СМ Кострома от 10.01.08 - сводный (уточнение оплат)_Бюджет O'STIN-Ижевск - ТЦ Талисман (для утверждения)_Tehnologiheskaq_karta_OSTIN" xfId="365"/>
    <cellStyle name="_Отчет СМ Кострома от 10.01.08 - сводный (уточнение оплат)_Бюджет O'STIN-Ижевск - ТЦ Талисман (для утверждения)_Бюджет O'STIN-Москва, ТЦ Вива (01(1).06.10) (на утверждение)" xfId="366"/>
    <cellStyle name="_Отчет СМ Кострома от 10.01.08 - сводный (уточнение оплат)_Бюджет O'STIN-Ижевск - ТЦ Талисман (для утверждения)_Бюджет O'STIN-Наб. Челны (27.02.10) (для утверждения)" xfId="367"/>
    <cellStyle name="_Отчет СМ Кострома от 10.01.08 - сводный (уточнение оплат)_Бюджет O'STIN-Ижевск - ТЦ Талисман (для утверждения)_Бюджет O'STIN-Наб. Челны (27.02.10) (для утверждения)_Бюджет O'STIN-Москва, ТЦ Вива (01(1).06.10) (на утверждение)" xfId="368"/>
    <cellStyle name="_Отчет СМ Кострома от 10.01.08 - сводный (уточнение оплат)_Бюджет O'STIN-Ижевск - ТЦ Талисман (для утверждения)_Бюджет O'STIN-Наб. Челны (27.02.10) (для утверждения)_Бюджет СМ-Брянск, ТЦ Куб (25(1).05.10) (для утверждения)" xfId="369"/>
    <cellStyle name="_Отчет СМ Кострома от 10.01.08 - сводный (уточнение оплат)_Бюджет O'STIN-Ижевск - ТЦ Талисман (для утверждения)_Бюджет O'STIN-Наб. Челны (27.02.10) (для утверждения)_Бюджет СМ-Пермь, ТЦ Колизей (17(1).06.10) (для утверждения) Тхс+ОКС" xfId="370"/>
    <cellStyle name="_Отчет СМ Кострома от 10.01.08 - сводный (уточнение оплат)_Бюджет O'STIN-Ижевск - ТЦ Талисман (для утверждения)_Бюджет O'STIN-Наб. Челны (27.02.10) (для утверждения)_Бюджет_O'STIN-Пермь,_ТЦ_Колизей_(_19.04.10)_(для_утверждения)" xfId="371"/>
    <cellStyle name="_Отчет СМ Кострома от 10.01.08 - сводный (уточнение оплат)_Бюджет O'STIN-Ижевск - ТЦ Талисман (для утверждения)_Бюджет O'STIN-Пермь, ТЦ Столица( 16.03.10) (для утверждения)" xfId="372"/>
    <cellStyle name="_Отчет СМ Кострома от 10.01.08 - сводный (уточнение оплат)_Бюджет O'STIN-Ижевск - ТЦ Талисман (для утверждения)_Бюджет O'STIN-Пермь, ТЦ Столица( 16.03.10) (для утверждения)_Бюджет_O'STIN-Пермь,_ТЦ_Колизей_(_19.04.10)_(для_утверждения)" xfId="373"/>
    <cellStyle name="_Отчет СМ Кострома от 10.01.08 - сводный (уточнение оплат)_Бюджет O'STIN-Ижевск - ТЦ Талисман (для утверждения)_Бюджет O'STIN-УФА (18.02.10) (для утверждения)" xfId="374"/>
    <cellStyle name="_Отчет СМ Кострома от 10.01.08 - сводный (уточнение оплат)_Бюджет O'STIN-Ижевск - ТЦ Талисман (для утверждения)_Бюджет O'STIN-УФА (18.02.10) (для утверждения)_Бюджет O'STIN-Москва, ТЦ Вива (01(1).06.10) (на утверждение)" xfId="375"/>
    <cellStyle name="_Отчет СМ Кострома от 10.01.08 - сводный (уточнение оплат)_Бюджет O'STIN-Ижевск - ТЦ Талисман (для утверждения)_Бюджет O'STIN-УФА (18.02.10) (для утверждения)_Бюджет СМ-Брянск, ТЦ Куб (25(1).05.10) (для утверждения)" xfId="376"/>
    <cellStyle name="_Отчет СМ Кострома от 10.01.08 - сводный (уточнение оплат)_Бюджет O'STIN-Ижевск - ТЦ Талисман (для утверждения)_Бюджет O'STIN-УФА (18.02.10) (для утверждения)_Бюджет СМ-Пермь, ТЦ Колизей (17(1).06.10) (для утверждения) Тхс+ОКС" xfId="377"/>
    <cellStyle name="_Отчет СМ Кострома от 10.01.08 - сводный (уточнение оплат)_Бюджет O'STIN-Ижевск - ТЦ Талисман (для утверждения)_Бюджет O'STIN-УФА (18.02.10) (для утверждения)_Бюджет_O'STIN-Пермь,_ТЦ_Колизей_(_19.04.10)_(для_утверждения)" xfId="378"/>
    <cellStyle name="_Отчет СМ Кострома от 10.01.08 - сводный (уточнение оплат)_Бюджет O'STIN-Ижевск - ТЦ Талисман (для утверждения)_Бюджет СМ-Брянск, ТЦ Куб (25(1).05.10) (для утверждения)" xfId="379"/>
    <cellStyle name="_Отчет СМ Кострома от 10.01.08 - сводный (уточнение оплат)_Бюджет O'STIN-Ижевск - ТЦ Талисман (для утверждения)_Бюджет СМ-Пермь, ТЦ Колизей (17(1).06.10) (для утверждения) Тхс+ОКС" xfId="380"/>
    <cellStyle name="_Отчет СМ Кострома от 10.01.08 - сводный (уточнение оплат)_Бюджет O'STIN-Ижевск - ТЦ Талисман (для утверждения)_Бюджет_O'STIN-Пермь,_ТЦ_Колизей_(_19.04.10)_(для_утверждения)" xfId="381"/>
    <cellStyle name="_Отчет СМ Кострома от 10.01.08 - сводный (уточнение оплат)_Бюджет O'STIN-Ижевск - ТЦ Талисман (для утверждения)_Демонтаж O'STIN-Старый Оскол" xfId="382"/>
    <cellStyle name="_Отчет СМ Кострома от 10.01.08 - сводный (уточнение оплат)_Бюджет O'STIN-Ижевск - ТЦ Талисман (для утверждения)_Демонтаж O'STIN-Старый Оскол_Бюджет O'STIN-Москва, ТЦ Вива (01(1).06.10) (на утверждение)" xfId="383"/>
    <cellStyle name="_Отчет СМ Кострома от 10.01.08 - сводный (уточнение оплат)_Бюджет O'STIN-Ижевск - ТЦ Талисман (для утверждения)_Демонтаж O'STIN-Старый Оскол_Бюджет СМ-Брянск, ТЦ Куб (25(1).05.10) (для утверждения)" xfId="384"/>
    <cellStyle name="_Отчет СМ Кострома от 10.01.08 - сводный (уточнение оплат)_Бюджет O'STIN-Ижевск - ТЦ Талисман (для утверждения)_Демонтаж O'STIN-Старый Оскол_Бюджет СМ-Пермь, ТЦ Колизей (17(1).06.10) (для утверждения) Тхс+ОКС" xfId="385"/>
    <cellStyle name="_Отчет СМ Кострома от 10.01.08 - сводный (уточнение оплат)_Бюджет O'STIN-Ижевск - ТЦ Талисман (для утверждения)_Демонтаж O'STIN-Старый Оскол_Бюджет_O'STIN-Пермь,_ТЦ_Колизей_(_19.04.10)_(для_утверждения)" xfId="386"/>
    <cellStyle name="_Отчет СМ Кострома от 10.01.08 - сводный (уточнение оплат)_Бюджет O'STIN-Москва (шаблон для субподрядчиков)" xfId="387"/>
    <cellStyle name="_Отчет СМ Кострома от 10.01.08 - сводный (уточнение оплат)_Бюджет O'STIN-Москва (шаблон для субподрядчиков)_Бюджет O'STIN-Москва, ТЦ Вива (01(1).06.10) (на утверждение)" xfId="388"/>
    <cellStyle name="_Отчет СМ Кострома от 10.01.08 - сводный (уточнение оплат)_Бюджет O'STIN-Москва (шаблон для субподрядчиков)_Бюджет O'STIN-Наб. Челны (27.02.10) (для утверждения)" xfId="389"/>
    <cellStyle name="_Отчет СМ Кострома от 10.01.08 - сводный (уточнение оплат)_Бюджет O'STIN-Москва (шаблон для субподрядчиков)_Бюджет O'STIN-Наб. Челны (27.02.10) (для утверждения)_Бюджет O'STIN-Москва, ТЦ Вива (01(1).06.10) (на утверждение)" xfId="390"/>
    <cellStyle name="_Отчет СМ Кострома от 10.01.08 - сводный (уточнение оплат)_Бюджет O'STIN-Москва (шаблон для субподрядчиков)_Бюджет O'STIN-Наб. Челны (27.02.10) (для утверждения)_Бюджет СМ-Брянск, ТЦ Куб (25(1).05.10) (для утверждения)" xfId="391"/>
    <cellStyle name="_Отчет СМ Кострома от 10.01.08 - сводный (уточнение оплат)_Бюджет O'STIN-Москва (шаблон для субподрядчиков)_Бюджет O'STIN-Наб. Челны (27.02.10) (для утверждения)_Бюджет СМ-Пермь, ТЦ Колизей (17(1).06.10) (для утверждения) Тхс+ОКС" xfId="392"/>
    <cellStyle name="_Отчет СМ Кострома от 10.01.08 - сводный (уточнение оплат)_Бюджет O'STIN-Москва (шаблон для субподрядчиков)_Бюджет O'STIN-Наб. Челны (27.02.10) (для утверждения)_Бюджет_O'STIN-Пермь,_ТЦ_Колизей_(_19.04.10)_(для_утверждения)" xfId="393"/>
    <cellStyle name="_Отчет СМ Кострома от 10.01.08 - сводный (уточнение оплат)_Бюджет O'STIN-Москва (шаблон для субподрядчиков)_Бюджет O'STIN-Пермь, ТЦ Столица( 16.03.10) (для утверждения)" xfId="394"/>
    <cellStyle name="_Отчет СМ Кострома от 10.01.08 - сводный (уточнение оплат)_Бюджет O'STIN-Москва (шаблон для субподрядчиков)_Бюджет O'STIN-Пермь, ТЦ Столица( 16.03.10) (для утверждения)_Бюджет_O'STIN-Пермь,_ТЦ_Колизей_(_19.04.10)_(для_утверждения)" xfId="395"/>
    <cellStyle name="_Отчет СМ Кострома от 10.01.08 - сводный (уточнение оплат)_Бюджет O'STIN-Москва (шаблон для субподрядчиков)_Бюджет O'STIN-СПБ ТЦ Атмосфера (18.02.10) (для утверждения)" xfId="396"/>
    <cellStyle name="_Отчет СМ Кострома от 10.01.08 - сводный (уточнение оплат)_Бюджет O'STIN-Москва (шаблон для субподрядчиков)_Бюджет O'STIN-СПБ ТЦ Атмосфера (18.02.10) (для утверждения)_Бюджет O'STIN-Москва, ТЦ Вива (01(1).06.10) (на утверждение)" xfId="397"/>
    <cellStyle name="_Отчет СМ Кострома от 10.01.08 - сводный (уточнение оплат)_Бюджет O'STIN-Москва (шаблон для субподрядчиков)_Бюджет O'STIN-СПБ ТЦ Атмосфера (18.02.10) (для утверждения)_Бюджет СМ-Брянск, ТЦ Куб (25(1).05.10) (для утверждения)" xfId="398"/>
    <cellStyle name="_Отчет СМ Кострома от 10.01.08 - сводный (уточнение оплат)_Бюджет O'STIN-Москва (шаблон для субподрядчиков)_Бюджет O'STIN-СПБ ТЦ Атмосфера (18.02.10) (для утверждения)_Бюджет СМ-Пермь, ТЦ Колизей (17(1).06.10) (для утверждения) Тхс+ОКС" xfId="399"/>
    <cellStyle name="_Отчет СМ Кострома от 10.01.08 - сводный (уточнение оплат)_Бюджет O'STIN-Москва (шаблон для субподрядчиков)_Бюджет O'STIN-СПБ ТЦ Атмосфера (18.02.10) (для утверждения)_Бюджет_O'STIN_Курган,_ТЦ_Пушкинский_(15.04.10)_(для_утверждения)" xfId="400"/>
    <cellStyle name="_Отчет СМ Кострома от 10.01.08 - сводный (уточнение оплат)_Бюджет O'STIN-Москва (шаблон для субподрядчиков)_Бюджет O'STIN-СПБ ТЦ Атмосфера (18.02.10) (для утверждения)_Бюджет_O'STIN-Пермь,_ТЦ_Колизей_(_15.04.10)_(для_утверждения)(1)" xfId="401"/>
    <cellStyle name="_Отчет СМ Кострома от 10.01.08 - сводный (уточнение оплат)_Бюджет O'STIN-Москва (шаблон для субподрядчиков)_Бюджет O'STIN-СПБ ТЦ Атмосфера (18.02.10) (для утверждения)_Бюджет_O'STIN-Пермь,_ТЦ_Колизей_(_19.04.10)_(для_утверждения)" xfId="402"/>
    <cellStyle name="_Отчет СМ Кострома от 10.01.08 - сводный (уточнение оплат)_Бюджет O'STIN-Москва (шаблон для субподрядчиков)_Бюджет O'STIN-СПБ ТЦ Атмосфера (18.02.10) (для утверждения)_Бюджет_O'STIN-Пермь,_ТЦ_Колизей_(16.04.10)_(для_утверждения)(1)" xfId="403"/>
    <cellStyle name="_Отчет СМ Кострома от 10.01.08 - сводный (уточнение оплат)_Бюджет O'STIN-Москва (шаблон для субподрядчиков)_Бюджет O'STIN-УФА (18.02.10) (для утверждения)" xfId="404"/>
    <cellStyle name="_Отчет СМ Кострома от 10.01.08 - сводный (уточнение оплат)_Бюджет O'STIN-Москва (шаблон для субподрядчиков)_Бюджет O'STIN-УФА (18.02.10) (для утверждения)_Бюджет O'STIN-Москва, ТЦ Вива (01(1).06.10) (на утверждение)" xfId="405"/>
    <cellStyle name="_Отчет СМ Кострома от 10.01.08 - сводный (уточнение оплат)_Бюджет O'STIN-Москва (шаблон для субподрядчиков)_Бюджет O'STIN-УФА (18.02.10) (для утверждения)_Бюджет СМ-Брянск, ТЦ Куб (25(1).05.10) (для утверждения)" xfId="406"/>
    <cellStyle name="_Отчет СМ Кострома от 10.01.08 - сводный (уточнение оплат)_Бюджет O'STIN-Москва (шаблон для субподрядчиков)_Бюджет O'STIN-УФА (18.02.10) (для утверждения)_Бюджет СМ-Пермь, ТЦ Колизей (17(1).06.10) (для утверждения) Тхс+ОКС" xfId="407"/>
    <cellStyle name="_Отчет СМ Кострома от 10.01.08 - сводный (уточнение оплат)_Бюджет O'STIN-Москва (шаблон для субподрядчиков)_Бюджет O'STIN-УФА (18.02.10) (для утверждения)_Бюджет_O'STIN-Пермь,_ТЦ_Колизей_(_19.04.10)_(для_утверждения)" xfId="408"/>
    <cellStyle name="_Отчет СМ Кострома от 10.01.08 - сводный (уточнение оплат)_Бюджет O'STIN-Москва (шаблон для субподрядчиков)_Бюджет СМ-Брянск, ТЦ Куб (25(1).05.10) (для утверждения)" xfId="409"/>
    <cellStyle name="_Отчет СМ Кострома от 10.01.08 - сводный (уточнение оплат)_Бюджет O'STIN-Москва (шаблон для субподрядчиков)_Бюджет СМ-Пермь, ТЦ Колизей (17(1).06.10) (для утверждения) Тхс+ОКС" xfId="410"/>
    <cellStyle name="_Отчет СМ Кострома от 10.01.08 - сводный (уточнение оплат)_Бюджет O'STIN-Москва (шаблон для субподрядчиков)_Бюджет_O'STIN_Курган,_ТЦ_Пушкинский_(15.04.10)_(для_утверждения)" xfId="411"/>
    <cellStyle name="_Отчет СМ Кострома от 10.01.08 - сводный (уточнение оплат)_Бюджет O'STIN-Москва (шаблон для субподрядчиков)_Бюджет_O'STIN_Курган,_ТЦ_Пушкинский_(15.04.10)_(для_утверждения)_Бюджет_O'STIN-Пермь,_ТЦ_Колизей_(_19.04.10)_(для_утверждения)" xfId="412"/>
    <cellStyle name="_Отчет СМ Кострома от 10.01.08 - сводный (уточнение оплат)_Бюджет O'STIN-Москва (шаблон для субподрядчиков)_Бюджет_O'STIN-Пермь,_ТЦ_Колизей_(_15.04.10)_(для_утверждения)(1)" xfId="413"/>
    <cellStyle name="_Отчет СМ Кострома от 10.01.08 - сводный (уточнение оплат)_Бюджет O'STIN-Москва (шаблон для субподрядчиков)_Бюджет_O'STIN-Пермь,_ТЦ_Колизей_(_15.04.10)_(для_утверждения)(1)_Бюджет_O'STIN-Пермь,_ТЦ_Колизей_(_19.04.10)_(для_утверждения)" xfId="414"/>
    <cellStyle name="_Отчет СМ Кострома от 10.01.08 - сводный (уточнение оплат)_Бюджет O'STIN-Москва (шаблон для субподрядчиков)_Бюджет_O'STIN-Пермь,_ТЦ_Колизей_(_19.04.10)_(для_утверждения)" xfId="415"/>
    <cellStyle name="_Отчет СМ Кострома от 10.01.08 - сводный (уточнение оплат)_Бюджет O'STIN-Москва (шаблон для субподрядчиков)_Бюджет_O'STIN-Пермь,_ТЦ_Колизей_(16.04.10)_(для_утверждения)(1)" xfId="416"/>
    <cellStyle name="_Отчет СМ Кострома от 10.01.08 - сводный (уточнение оплат)_Бюджет O'STIN-Москва (шаблон для субподрядчиков)_Бюджет_O'STIN-Пермь,_ТЦ_Колизей_(16.04.10)_(для_утверждения)(1)_Бюджет_O'STIN-Пермь,_ТЦ_Колизей_(_19.04.10)_(для_утверждения)" xfId="417"/>
    <cellStyle name="_Отчет СМ Кострома от 10.01.08 - сводный (уточнение оплат)_Бюджет O'STIN-Москва, ТЦ Вива (01(1).06.10) (на утверждение)" xfId="418"/>
    <cellStyle name="_Отчет СМ Кострома от 10.01.08 - сводный (уточнение оплат)_Бюджет O'STIN-Наб. Челны (27.02.10) (для утверждения)" xfId="419"/>
    <cellStyle name="_Отчет СМ Кострома от 10.01.08 - сводный (уточнение оплат)_Бюджет O'STIN-Наб. Челны (27.02.10) (для утверждения)_Бюджет O'STIN-Москва, ТЦ Вива (01(1).06.10) (на утверждение)" xfId="420"/>
    <cellStyle name="_Отчет СМ Кострома от 10.01.08 - сводный (уточнение оплат)_Бюджет O'STIN-Наб. Челны (27.02.10) (для утверждения)_Бюджет СМ-Брянск, ТЦ Куб (25(1).05.10) (для утверждения)" xfId="421"/>
    <cellStyle name="_Отчет СМ Кострома от 10.01.08 - сводный (уточнение оплат)_Бюджет O'STIN-Наб. Челны (27.02.10) (для утверждения)_Бюджет СМ-Пермь, ТЦ Колизей (17(1).06.10) (для утверждения) Тхс+ОКС" xfId="422"/>
    <cellStyle name="_Отчет СМ Кострома от 10.01.08 - сводный (уточнение оплат)_Бюджет O'STIN-Наб. Челны (27.02.10) (для утверждения)_Бюджет_O'STIN-Пермь,_ТЦ_Колизей_(_19.04.10)_(для_утверждения)" xfId="423"/>
    <cellStyle name="_Отчет СМ Кострома от 10.01.08 - сводный (уточнение оплат)_Бюджет O'STIN-Пермь, ТЦ Столица( 16.03.10) (для утверждения)" xfId="424"/>
    <cellStyle name="_Отчет СМ Кострома от 10.01.08 - сводный (уточнение оплат)_Бюджет O'STIN-Пермь, ТЦ Столица( 16.03.10) (для утверждения)_Бюджет_O'STIN-Пермь,_ТЦ_Колизей_(_19.04.10)_(для_утверждения)" xfId="425"/>
    <cellStyle name="_Отчет СМ Кострома от 10.01.08 - сводный (уточнение оплат)_Бюджет O'STIN-Реутов, ТЦ Экватор (19.05.09) (для утверждения)" xfId="426"/>
    <cellStyle name="_Отчет СМ Кострома от 10.01.08 - сводный (уточнение оплат)_Бюджет O'STIN-Реутов, ТЦ Экватор (19.05.09) (для утверждения)_Tehnologiheskaq_karta_OSTIN" xfId="427"/>
    <cellStyle name="_Отчет СМ Кострома от 10.01.08 - сводный (уточнение оплат)_Бюджет O'STIN-Реутов, ТЦ Экватор (19.05.09) (для утверждения)_Бюджет O'STIN-Москва, ТЦ Вива (01(1).06.10) (на утверждение)" xfId="428"/>
    <cellStyle name="_Отчет СМ Кострома от 10.01.08 - сводный (уточнение оплат)_Бюджет O'STIN-Реутов, ТЦ Экватор (19.05.09) (для утверждения)_Бюджет O'STIN-Наб. Челны (27.02.10) (для утверждения)" xfId="429"/>
    <cellStyle name="_Отчет СМ Кострома от 10.01.08 - сводный (уточнение оплат)_Бюджет O'STIN-Реутов, ТЦ Экватор (19.05.09) (для утверждения)_Бюджет O'STIN-Наб. Челны (27.02.10) (для утверждения)_Бюджет O'STIN-Москва, ТЦ Вива (01(1).06.10) (на утверждение)" xfId="430"/>
    <cellStyle name="_Отчет СМ Кострома от 10.01.08 - сводный (уточнение оплат)_Бюджет O'STIN-Реутов, ТЦ Экватор (19.05.09) (для утверждения)_Бюджет O'STIN-Наб. Челны (27.02.10) (для утверждения)_Бюджет СМ-Брянск, ТЦ Куб (25(1).05.10) (для утверждения)" xfId="431"/>
    <cellStyle name="_Отчет СМ Кострома от 10.01.08 - сводный (уточнение оплат)_Бюджет O'STIN-Реутов, ТЦ Экватор (19.05.09) (для утверждения)_Бюджет O'STIN-Наб. Челны (27.02.10) (для утверждения)_Бюджет СМ-Пермь, ТЦ Колизей (17(1).06.10) (для утверждения) Тхс+ОКС" xfId="432"/>
    <cellStyle name="_Отчет СМ Кострома от 10.01.08 - сводный (уточнение оплат)_Бюджет O'STIN-Реутов, ТЦ Экватор (19.05.09) (для утверждения)_Бюджет O'STIN-Наб. Челны (27.02.10) (для утверждения)_Бюджет_O'STIN-Пермь,_ТЦ_Колизей_(_19.04.10)_(для_утверждения)" xfId="433"/>
    <cellStyle name="_Отчет СМ Кострома от 10.01.08 - сводный (уточнение оплат)_Бюджет O'STIN-Реутов, ТЦ Экватор (19.05.09) (для утверждения)_Бюджет O'STIN-Пермь, ТЦ Столица( 16.03.10) (для утверждения)" xfId="434"/>
    <cellStyle name="_Отчет СМ Кострома от 10.01.08 - сводный (уточнение оплат)_Бюджет O'STIN-Реутов, ТЦ Экватор (19.05.09) (для утверждения)_Бюджет O'STIN-Пермь, ТЦ Столица( 16.03.10) (для утверждения)_Бюджет_O'STIN-Пермь,_ТЦ_Колизей_(_19.04.10)_(для_утверждения)" xfId="435"/>
    <cellStyle name="_Отчет СМ Кострома от 10.01.08 - сводный (уточнение оплат)_Бюджет O'STIN-Реутов, ТЦ Экватор (19.05.09) (для утверждения)_Бюджет O'STIN-УФА (18.02.10) (для утверждения)" xfId="436"/>
    <cellStyle name="_Отчет СМ Кострома от 10.01.08 - сводный (уточнение оплат)_Бюджет O'STIN-Реутов, ТЦ Экватор (19.05.09) (для утверждения)_Бюджет O'STIN-УФА (18.02.10) (для утверждения)_Бюджет O'STIN-Москва, ТЦ Вива (01(1).06.10) (на утверждение)" xfId="437"/>
    <cellStyle name="_Отчет СМ Кострома от 10.01.08 - сводный (уточнение оплат)_Бюджет O'STIN-Реутов, ТЦ Экватор (19.05.09) (для утверждения)_Бюджет O'STIN-УФА (18.02.10) (для утверждения)_Бюджет СМ-Брянск, ТЦ Куб (25(1).05.10) (для утверждения)" xfId="438"/>
    <cellStyle name="_Отчет СМ Кострома от 10.01.08 - сводный (уточнение оплат)_Бюджет O'STIN-Реутов, ТЦ Экватор (19.05.09) (для утверждения)_Бюджет O'STIN-УФА (18.02.10) (для утверждения)_Бюджет СМ-Пермь, ТЦ Колизей (17(1).06.10) (для утверждения) Тхс+ОКС" xfId="439"/>
    <cellStyle name="_Отчет СМ Кострома от 10.01.08 - сводный (уточнение оплат)_Бюджет O'STIN-Реутов, ТЦ Экватор (19.05.09) (для утверждения)_Бюджет O'STIN-УФА (18.02.10) (для утверждения)_Бюджет_O'STIN-Пермь,_ТЦ_Колизей_(_19.04.10)_(для_утверждения)" xfId="440"/>
    <cellStyle name="_Отчет СМ Кострома от 10.01.08 - сводный (уточнение оплат)_Бюджет O'STIN-Реутов, ТЦ Экватор (19.05.09) (для утверждения)_Бюджет СМ-Брянск, ТЦ Куб (25(1).05.10) (для утверждения)" xfId="441"/>
    <cellStyle name="_Отчет СМ Кострома от 10.01.08 - сводный (уточнение оплат)_Бюджет O'STIN-Реутов, ТЦ Экватор (19.05.09) (для утверждения)_Бюджет СМ-Пермь, ТЦ Колизей (17(1).06.10) (для утверждения) Тхс+ОКС" xfId="442"/>
    <cellStyle name="_Отчет СМ Кострома от 10.01.08 - сводный (уточнение оплат)_Бюджет O'STIN-Реутов, ТЦ Экватор (19.05.09) (для утверждения)_Бюджет_O'STIN-Пермь,_ТЦ_Колизей_(_19.04.10)_(для_утверждения)" xfId="443"/>
    <cellStyle name="_Отчет СМ Кострома от 10.01.08 - сводный (уточнение оплат)_Бюджет O'STIN-Реутов, ТЦ Экватор (19.05.09) (для утверждения)_Демонтаж O'STIN-Старый Оскол" xfId="444"/>
    <cellStyle name="_Отчет СМ Кострома от 10.01.08 - сводный (уточнение оплат)_Бюджет O'STIN-Реутов, ТЦ Экватор (19.05.09) (для утверждения)_Демонтаж O'STIN-Старый Оскол_Бюджет O'STIN-Москва, ТЦ Вива (01(1).06.10) (на утверждение)" xfId="445"/>
    <cellStyle name="_Отчет СМ Кострома от 10.01.08 - сводный (уточнение оплат)_Бюджет O'STIN-Реутов, ТЦ Экватор (19.05.09) (для утверждения)_Демонтаж O'STIN-Старый Оскол_Бюджет СМ-Брянск, ТЦ Куб (25(1).05.10) (для утверждения)" xfId="446"/>
    <cellStyle name="_Отчет СМ Кострома от 10.01.08 - сводный (уточнение оплат)_Бюджет O'STIN-Реутов, ТЦ Экватор (19.05.09) (для утверждения)_Демонтаж O'STIN-Старый Оскол_Бюджет СМ-Пермь, ТЦ Колизей (17(1).06.10) (для утверждения) Тхс+ОКС" xfId="447"/>
    <cellStyle name="_Отчет СМ Кострома от 10.01.08 - сводный (уточнение оплат)_Бюджет O'STIN-Реутов, ТЦ Экватор (19.05.09) (для утверждения)_Демонтаж O'STIN-Старый Оскол_Бюджет_O'STIN-Пермь,_ТЦ_Колизей_(_19.04.10)_(для_утверждения)" xfId="448"/>
    <cellStyle name="_Отчет СМ Кострома от 10.01.08 - сводный (уточнение оплат)_Бюджет O'STIN-Ростокино, ТЦ Золотой Вавилон (05.10.09) (для импорта)" xfId="449"/>
    <cellStyle name="_Отчет СМ Кострома от 10.01.08 - сводный (уточнение оплат)_Бюджет O'STIN-Ростокино, ТЦ Золотой Вавилон (05.10.09) (для импорта)_Tehnologiheskaq_karta_OSTIN" xfId="450"/>
    <cellStyle name="_Отчет СМ Кострома от 10.01.08 - сводный (уточнение оплат)_Бюджет O'STIN-Ростокино, ТЦ Золотой Вавилон (05.10.09) (для импорта)_Бюджет O'STIN-Москва, ТЦ Вива (01(1).06.10) (на утверждение)" xfId="451"/>
    <cellStyle name="_Отчет СМ Кострома от 10.01.08 - сводный (уточнение оплат)_Бюджет O'STIN-Ростокино, ТЦ Золотой Вавилон (05.10.09) (для импорта)_Бюджет O'STIN-Наб. Челны (27.02.10) (для утверждения)" xfId="452"/>
    <cellStyle name="_Отчет СМ Кострома от 10.01.08 - сводный (уточнение оплат)_Бюджет O'STIN-Ростокино, ТЦ Золотой Вавилон (05.10.09) (для импорта)_Бюджет O'STIN-Наб. Челны (27.02.10) (для утверждения)_Бюджет O'STIN-Москва, ТЦ Вива (01(1).06.10) (на утверждение)" xfId="453"/>
    <cellStyle name="_Отчет СМ Кострома от 10.01.08 - сводный (уточнение оплат)_Бюджет O'STIN-Ростокино, ТЦ Золотой Вавилон (05.10.09) (для импорта)_Бюджет O'STIN-Наб. Челны (27.02.10) (для утверждения)_Бюджет СМ-Брянск, ТЦ Куб (25(1).05.10) (для утверждения)" xfId="454"/>
    <cellStyle name="_Отчет СМ Кострома от 10.01.08 - сводный (уточнение оплат)_Бюджет O'STIN-Ростокино, ТЦ Золотой Вавилон (05.10.09) (для импорта)_Бюджет O'STIN-Наб. Челны (27.02.10) (для утверждения)_Бюджет СМ-Пермь, ТЦ Колизей (17(1).06.10) (для утверждения) Тхс+ОКС" xfId="455"/>
    <cellStyle name="_Отчет СМ Кострома от 10.01.08 - сводный (уточнение оплат)_Бюджет O'STIN-Ростокино, ТЦ Золотой Вавилон (05.10.09) (для импорта)_Бюджет O'STIN-Наб. Челны (27.02.10) (для утверждения)_Бюджет_O'STIN-Пермь,_ТЦ_Колизей_(_19.04.10)_(для_утверждения)" xfId="456"/>
    <cellStyle name="_Отчет СМ Кострома от 10.01.08 - сводный (уточнение оплат)_Бюджет O'STIN-Ростокино, ТЦ Золотой Вавилон (05.10.09) (для импорта)_Бюджет O'STIN-Пермь, ТЦ Столица( 16.03.10) (для утверждения)" xfId="457"/>
    <cellStyle name="_Отчет СМ Кострома от 10.01.08 - сводный (уточнение оплат)_Бюджет O'STIN-Ростокино, ТЦ Золотой Вавилон (05.10.09) (для импорта)_Бюджет O'STIN-Пермь, ТЦ Столица( 16.03.10) (для утверждения)_Бюджет_O'STIN-Пермь,_ТЦ_Колизей_(_19.04.10)_(для_утверждения)" xfId="458"/>
    <cellStyle name="_Отчет СМ Кострома от 10.01.08 - сводный (уточнение оплат)_Бюджет O'STIN-Ростокино, ТЦ Золотой Вавилон (05.10.09) (для импорта)_Бюджет O'STIN-УФА (18.02.10) (для утверждения)" xfId="459"/>
    <cellStyle name="_Отчет СМ Кострома от 10.01.08 - сводный (уточнение оплат)_Бюджет O'STIN-Ростокино, ТЦ Золотой Вавилон (05.10.09) (для импорта)_Бюджет O'STIN-УФА (18.02.10) (для утверждения)_Бюджет O'STIN-Москва, ТЦ Вива (01(1).06.10) (на утверждение)" xfId="460"/>
    <cellStyle name="_Отчет СМ Кострома от 10.01.08 - сводный (уточнение оплат)_Бюджет O'STIN-Ростокино, ТЦ Золотой Вавилон (05.10.09) (для импорта)_Бюджет O'STIN-УФА (18.02.10) (для утверждения)_Бюджет СМ-Брянск, ТЦ Куб (25(1).05.10) (для утверждения)" xfId="461"/>
    <cellStyle name="_Отчет СМ Кострома от 10.01.08 - сводный (уточнение оплат)_Бюджет O'STIN-Ростокино, ТЦ Золотой Вавилон (05.10.09) (для импорта)_Бюджет O'STIN-УФА (18.02.10) (для утверждения)_Бюджет СМ-Пермь, ТЦ Колизей (17(1).06.10) (для утверждения) Тхс+ОКС" xfId="462"/>
    <cellStyle name="_Отчет СМ Кострома от 10.01.08 - сводный (уточнение оплат)_Бюджет O'STIN-Ростокино, ТЦ Золотой Вавилон (05.10.09) (для импорта)_Бюджет O'STIN-УФА (18.02.10) (для утверждения)_Бюджет_O'STIN-Пермь,_ТЦ_Колизей_(_19.04.10)_(для_утверждения)" xfId="463"/>
    <cellStyle name="_Отчет СМ Кострома от 10.01.08 - сводный (уточнение оплат)_Бюджет O'STIN-Ростокино, ТЦ Золотой Вавилон (05.10.09) (для импорта)_Бюджет СМ-Брянск, ТЦ Куб (25(1).05.10) (для утверждения)" xfId="464"/>
    <cellStyle name="_Отчет СМ Кострома от 10.01.08 - сводный (уточнение оплат)_Бюджет O'STIN-Ростокино, ТЦ Золотой Вавилон (05.10.09) (для импорта)_Бюджет СМ-Пермь, ТЦ Колизей (17(1).06.10) (для утверждения) Тхс+ОКС" xfId="465"/>
    <cellStyle name="_Отчет СМ Кострома от 10.01.08 - сводный (уточнение оплат)_Бюджет O'STIN-Ростокино, ТЦ Золотой Вавилон (05.10.09) (для импорта)_Бюджет_O'STIN-Пермь,_ТЦ_Колизей_(_19.04.10)_(для_утверждения)" xfId="466"/>
    <cellStyle name="_Отчет СМ Кострома от 10.01.08 - сводный (уточнение оплат)_Бюджет O'STIN-Ростокино, ТЦ Золотой Вавилон (05.10.09) (для импорта)_Демонтаж O'STIN-Старый Оскол" xfId="467"/>
    <cellStyle name="_Отчет СМ Кострома от 10.01.08 - сводный (уточнение оплат)_Бюджет O'STIN-Ростокино, ТЦ Золотой Вавилон (05.10.09) (для импорта)_Демонтаж O'STIN-Старый Оскол_Бюджет O'STIN-Москва, ТЦ Вива (01(1).06.10) (на утверждение)" xfId="468"/>
    <cellStyle name="_Отчет СМ Кострома от 10.01.08 - сводный (уточнение оплат)_Бюджет O'STIN-Ростокино, ТЦ Золотой Вавилон (05.10.09) (для импорта)_Демонтаж O'STIN-Старый Оскол_Бюджет СМ-Брянск, ТЦ Куб (25(1).05.10) (для утверждения)" xfId="469"/>
    <cellStyle name="_Отчет СМ Кострома от 10.01.08 - сводный (уточнение оплат)_Бюджет O'STIN-Ростокино, ТЦ Золотой Вавилон (05.10.09) (для импорта)_Демонтаж O'STIN-Старый Оскол_Бюджет СМ-Пермь, ТЦ Колизей (17(1).06.10) (для утверждения) Тхс+ОКС" xfId="470"/>
    <cellStyle name="_Отчет СМ Кострома от 10.01.08 - сводный (уточнение оплат)_Бюджет O'STIN-Ростокино, ТЦ Золотой Вавилон (05.10.09) (для импорта)_Демонтаж O'STIN-Старый Оскол_Бюджет_O'STIN-Пермь,_ТЦ_Колизей_(_19.04.10)_(для_утверждения)" xfId="471"/>
    <cellStyle name="_Отчет СМ Кострома от 10.01.08 - сводный (уточнение оплат)_Бюджет O'STIN-С.Петербург -ТЦ Сенная (15.06.09) (для импорта)" xfId="472"/>
    <cellStyle name="_Отчет СМ Кострома от 10.01.08 - сводный (уточнение оплат)_Бюджет O'STIN-С.Петербург -ТЦ Сенная (15.06.09) (для импорта)_1 Бюджет O'STIN-Ижевск - ТЦ Талисман (для утверждения)" xfId="473"/>
    <cellStyle name="_Отчет СМ Кострома от 10.01.08 - сводный (уточнение оплат)_Бюджет O'STIN-С.Петербург -ТЦ Сенная (15.06.09) (для импорта)_1 Бюджет O'STIN-Ижевск - ТЦ Талисман (для утверждения)_Tehnologiheskaq_karta_OSTIN" xfId="474"/>
    <cellStyle name="_Отчет СМ Кострома от 10.01.08 - сводный (уточнение оплат)_Бюджет O'STIN-С.Петербург -ТЦ Сенная (15.06.09) (для импорта)_1 Бюджет O'STIN-Ижевск - ТЦ Талисман (для утверждения)_Бюджет O'STIN-Москва, ТЦ Вива (01(1).06.10) (на утверждение)" xfId="475"/>
    <cellStyle name="_Отчет СМ Кострома от 10.01.08 - сводный (уточнение оплат)_Бюджет O'STIN-С.Петербург -ТЦ Сенная (15.06.09) (для импорта)_1 Бюджет O'STIN-Ижевск - ТЦ Талисман (для утверждения)_Бюджет O'STIN-Наб. Челны (27.02.10) (для утверждения)" xfId="476"/>
    <cellStyle name="_Отчет СМ Кострома от 10.01.08 - сводный (уточнение оплат)_Бюджет O'STIN-С.Петербург -ТЦ Сенная (15.06.09) (для импорта)_1 Бюджет O'STIN-Ижевск - ТЦ Талисман (для утверждения)_Бюджет O'STIN-Пермь, ТЦ Столица( 16.03.10) (для утверждения)" xfId="477"/>
    <cellStyle name="_Отчет СМ Кострома от 10.01.08 - сводный (уточнение оплат)_Бюджет O'STIN-С.Петербург -ТЦ Сенная (15.06.09) (для импорта)_1 Бюджет O'STIN-Ижевск - ТЦ Талисман (для утверждения)_Бюджет O'STIN-УФА (18.02.10) (для утверждения)" xfId="478"/>
    <cellStyle name="_Отчет СМ Кострома от 10.01.08 - сводный (уточнение оплат)_Бюджет O'STIN-С.Петербург -ТЦ Сенная (15.06.09) (для импорта)_1 Бюджет O'STIN-Ижевск - ТЦ Талисман (для утверждения)_Бюджет СМ-Брянск, ТЦ Куб (25(1).05.10) (для утверждения)" xfId="479"/>
    <cellStyle name="_Отчет СМ Кострома от 10.01.08 - сводный (уточнение оплат)_Бюджет O'STIN-С.Петербург -ТЦ Сенная (15.06.09) (для импорта)_1 Бюджет O'STIN-Ижевск - ТЦ Талисман (для утверждения)_Бюджет СМ-Пермь, ТЦ Колизей (17(1).06.10) (для утверждения) Тхс+ОКС" xfId="480"/>
    <cellStyle name="_Отчет СМ Кострома от 10.01.08 - сводный (уточнение оплат)_Бюджет O'STIN-С.Петербург -ТЦ Сенная (15.06.09) (для импорта)_1 Бюджет O'STIN-Ижевск - ТЦ Талисман (для утверждения)_Бюджет_O'STIN-Пермь,_ТЦ_Колизей_(_19.04.10)_(для_утверждения)" xfId="481"/>
    <cellStyle name="_Отчет СМ Кострома от 10.01.08 - сводный (уточнение оплат)_Бюджет O'STIN-С.Петербург -ТЦ Сенная (15.06.09) (для импорта)_1 Бюджет O'STIN-Ижевск - ТЦ Талисман (для утверждения)_Демонтаж O'STIN-Старый Оскол" xfId="482"/>
    <cellStyle name="_Отчет СМ Кострома от 10.01.08 - сводный (уточнение оплат)_Бюджет O'STIN-С.Петербург -ТЦ Сенная (15.06.09) (для импорта)_O'STIN-Екатеринбург, ТЦ Кит ДОП1" xfId="483"/>
    <cellStyle name="_Отчет СМ Кострома от 10.01.08 - сводный (уточнение оплат)_Бюджет O'STIN-С.Петербург -ТЦ Сенная (15.06.09) (для импорта)_O'STIN-Екатеринбург, ТЦ Кит ДОП1_Tehnologiheskaq_karta_OSTIN" xfId="484"/>
    <cellStyle name="_Отчет СМ Кострома от 10.01.08 - сводный (уточнение оплат)_Бюджет O'STIN-С.Петербург -ТЦ Сенная (15.06.09) (для импорта)_O'STIN-Екатеринбург, ТЦ Кит ДОП1_Бюджет O'STIN-Москва, ТЦ Вива (01(1).06.10) (на утверждение)" xfId="485"/>
    <cellStyle name="_Отчет СМ Кострома от 10.01.08 - сводный (уточнение оплат)_Бюджет O'STIN-С.Петербург -ТЦ Сенная (15.06.09) (для импорта)_O'STIN-Екатеринбург, ТЦ Кит ДОП1_Бюджет O'STIN-Наб. Челны (27.02.10) (для утверждения)" xfId="486"/>
    <cellStyle name="_Отчет СМ Кострома от 10.01.08 - сводный (уточнение оплат)_Бюджет O'STIN-С.Петербург -ТЦ Сенная (15.06.09) (для импорта)_O'STIN-Екатеринбург, ТЦ Кит ДОП1_Бюджет O'STIN-Пермь, ТЦ Столица( 16.03.10) (для утверждения)" xfId="487"/>
    <cellStyle name="_Отчет СМ Кострома от 10.01.08 - сводный (уточнение оплат)_Бюджет O'STIN-С.Петербург -ТЦ Сенная (15.06.09) (для импорта)_O'STIN-Екатеринбург, ТЦ Кит ДОП1_Бюджет O'STIN-УФА (18.02.10) (для утверждения)" xfId="488"/>
    <cellStyle name="_Отчет СМ Кострома от 10.01.08 - сводный (уточнение оплат)_Бюджет O'STIN-С.Петербург -ТЦ Сенная (15.06.09) (для импорта)_O'STIN-Екатеринбург, ТЦ Кит ДОП1_Бюджет СМ-Брянск, ТЦ Куб (25(1).05.10) (для утверждения)" xfId="489"/>
    <cellStyle name="_Отчет СМ Кострома от 10.01.08 - сводный (уточнение оплат)_Бюджет O'STIN-С.Петербург -ТЦ Сенная (15.06.09) (для импорта)_O'STIN-Екатеринбург, ТЦ Кит ДОП1_Бюджет СМ-Пермь, ТЦ Колизей (17(1).06.10) (для утверждения) Тхс+ОКС" xfId="490"/>
    <cellStyle name="_Отчет СМ Кострома от 10.01.08 - сводный (уточнение оплат)_Бюджет O'STIN-С.Петербург -ТЦ Сенная (15.06.09) (для импорта)_O'STIN-Екатеринбург, ТЦ Кит ДОП1_Бюджет_O'STIN-Пермь,_ТЦ_Колизей_(_19.04.10)_(для_утверждения)" xfId="491"/>
    <cellStyle name="_Отчет СМ Кострома от 10.01.08 - сводный (уточнение оплат)_Бюджет O'STIN-С.Петербург -ТЦ Сенная (15.06.09) (для импорта)_O'STIN-Екатеринбург, ТЦ Кит ДОП1_Демонтаж O'STIN-Старый Оскол" xfId="492"/>
    <cellStyle name="_Отчет СМ Кострома от 10.01.08 - сводный (уточнение оплат)_Бюджет O'STIN-С.Петербург -ТЦ Сенная (15.06.09) (для импорта)_O'STIN-Екатеринбург, ТЦ Кит ДОП1_Демонтаж O'STIN-Старый Оскол_Бюджет O'STIN-Москва, ТЦ Вива (01(1).06.10) (на утверждение)" xfId="493"/>
    <cellStyle name="_Отчет СМ Кострома от 10.01.08 - сводный (уточнение оплат)_Бюджет O'STIN-С.Петербург -ТЦ Сенная (15.06.09) (для импорта)_O'STIN-Екатеринбург, ТЦ Кит ДОП1_Демонтаж O'STIN-Старый Оскол_Бюджет СМ-Брянск, ТЦ Куб (25(1).05.10) (для утверждения)" xfId="494"/>
    <cellStyle name="_Отчет СМ Кострома от 10.01.08 - сводный (уточнение оплат)_Бюджет O'STIN-С.Петербург -ТЦ Сенная (15.06.09) (для импорта)_O'STIN-Екатеринбург, ТЦ Кит ДОП1_Демонтаж O'STIN-Старый Оскол_Бюджет СМ-Пермь, ТЦ Колизей (17(1).06.10) (для утверждения) Тхс+ОКС" xfId="495"/>
    <cellStyle name="_Отчет СМ Кострома от 10.01.08 - сводный (уточнение оплат)_Бюджет O'STIN-С.Петербург -ТЦ Сенная (15.06.09) (для импорта)_O'STIN-Екатеринбург, ТЦ Кит ДОП1_Демонтаж O'STIN-Старый Оскол_Бюджет_O'STIN-Пермь,_ТЦ_Колизей_(_19.04.10)_(для_утверждения)" xfId="496"/>
    <cellStyle name="_Отчет СМ Кострома от 10.01.08 - сводный (уточнение оплат)_Бюджет O'STIN-С.Петербург -ТЦ Сенная (15.06.09) (для импорта)_Tehnologiheskaq_karta_OSTIN" xfId="497"/>
    <cellStyle name="_Отчет СМ Кострома от 10.01.08 - сводный (уточнение оплат)_Бюджет O'STIN-С.Петербург -ТЦ Сенная (15.06.09) (для импорта)_Бюджет O'STIN-Алтуфьево по ЭФЗ (07.03.10)" xfId="498"/>
    <cellStyle name="_Отчет СМ Кострома от 10.01.08 - сводный (уточнение оплат)_Бюджет O'STIN-С.Петербург -ТЦ Сенная (15.06.09) (для импорта)_Бюджет O'STIN-Алтуфьево по ЭФЗ (07.03.10)_Бюджет O'STIN-Москва, ТЦ Вива (01(1).06.10) (на утверждение)" xfId="499"/>
    <cellStyle name="_Отчет СМ Кострома от 10.01.08 - сводный (уточнение оплат)_Бюджет O'STIN-С.Петербург -ТЦ Сенная (15.06.09) (для импорта)_Бюджет O'STIN-Алтуфьево по ЭФЗ (07.03.10)_Бюджет СМ-Брянск, ТЦ Куб (25(1).05.10) (для утверждения)" xfId="500"/>
    <cellStyle name="_Отчет СМ Кострома от 10.01.08 - сводный (уточнение оплат)_Бюджет O'STIN-С.Петербург -ТЦ Сенная (15.06.09) (для импорта)_Бюджет O'STIN-Алтуфьево по ЭФЗ (07.03.10)_Бюджет СМ-Пермь, ТЦ Колизей (17(1).06.10) (для утверждения) Тхс+ОКС" xfId="501"/>
    <cellStyle name="_Отчет СМ Кострома от 10.01.08 - сводный (уточнение оплат)_Бюджет O'STIN-С.Петербург -ТЦ Сенная (15.06.09) (для импорта)_Бюджет O'STIN-Алтуфьево по ЭФЗ (07.03.10)_Бюджет_O'STIN-Пермь,_ТЦ_Колизей_(_19.04.10)_(для_утверждения)" xfId="502"/>
    <cellStyle name="_Отчет СМ Кострома от 10.01.08 - сводный (уточнение оплат)_Бюджет O'STIN-С.Петербург -ТЦ Сенная (15.06.09) (для импорта)_Бюджет O'STIN-Екатеринбург (26.10.09) (для импорта)" xfId="503"/>
    <cellStyle name="_Отчет СМ Кострома от 10.01.08 - сводный (уточнение оплат)_Бюджет O'STIN-С.Петербург -ТЦ Сенная (15.06.09) (для импорта)_Бюджет O'STIN-Екатеринбург (26.10.09) (для импорта)_Tehnologiheskaq_karta_OSTIN" xfId="504"/>
    <cellStyle name="_Отчет СМ Кострома от 10.01.08 - сводный (уточнение оплат)_Бюджет O'STIN-С.Петербург -ТЦ Сенная (15.06.09) (для импорта)_Бюджет O'STIN-Екатеринбург (26.10.09) (для импорта)_Бюджет O'STIN-Алтуфьево по ЭФЗ (07.03.10)" xfId="505"/>
    <cellStyle name="_Отчет СМ Кострома от 10.01.08 - сводный (уточнение оплат)_Бюджет O'STIN-С.Петербург -ТЦ Сенная (15.06.09) (для импорта)_Бюджет O'STIN-Екатеринбург (26.10.09) (для импорта)_Бюджет O'STIN-Москва, ТЦ Вива (01(1).06.10) (на утверждение)" xfId="506"/>
    <cellStyle name="_Отчет СМ Кострома от 10.01.08 - сводный (уточнение оплат)_Бюджет O'STIN-С.Петербург -ТЦ Сенная (15.06.09) (для импорта)_Бюджет O'STIN-Екатеринбург (26.10.09) (для импорта)_Бюджет O'STIN-Наб. Челны (27.02.10) (для утверждения)" xfId="507"/>
    <cellStyle name="_Отчет СМ Кострома от 10.01.08 - сводный (уточнение оплат)_Бюджет O'STIN-С.Петербург -ТЦ Сенная (15.06.09) (для импорта)_Бюджет O'STIN-Екатеринбург (26.10.09) (для импорта)_Бюджет O'STIN-Пермь, ТЦ Столица( 16.03.10) (для утверждения)" xfId="508"/>
    <cellStyle name="_Отчет СМ Кострома от 10.01.08 - сводный (уточнение оплат)_Бюджет O'STIN-С.Петербург -ТЦ Сенная (15.06.09) (для импорта)_Бюджет O'STIN-Екатеринбург (26.10.09) (для импорта)_Бюджет O'STIN-СПБ ТЦ Атмосфера (18.02.10) (для утверждения)" xfId="509"/>
    <cellStyle name="_Отчет СМ Кострома от 10.01.08 - сводный (уточнение оплат)_Бюджет O'STIN-С.Петербург -ТЦ Сенная (15.06.09) (для импорта)_Бюджет O'STIN-Екатеринбург (26.10.09) (для импорта)_Бюджет O'STIN-УФА (18.02.10) (для утверждения)" xfId="510"/>
    <cellStyle name="_Отчет СМ Кострома от 10.01.08 - сводный (уточнение оплат)_Бюджет O'STIN-С.Петербург -ТЦ Сенная (15.06.09) (для импорта)_Бюджет O'STIN-Екатеринбург (26.10.09) (для импорта)_Бюджет СМ-Брянск, ТЦ Куб (25(1).05.10) (для утверждения)" xfId="511"/>
    <cellStyle name="_Отчет СМ Кострома от 10.01.08 - сводный (уточнение оплат)_Бюджет O'STIN-С.Петербург -ТЦ Сенная (15.06.09) (для импорта)_Бюджет O'STIN-Екатеринбург (26.10.09) (для импорта)_Бюджет СМ-Пермь, ТЦ Колизей (17(1).06.10) (для утверждения) Тхс+ОКС" xfId="512"/>
    <cellStyle name="_Отчет СМ Кострома от 10.01.08 - сводный (уточнение оплат)_Бюджет O'STIN-С.Петербург -ТЦ Сенная (15.06.09) (для импорта)_Бюджет O'STIN-Екатеринбург (26.10.09) (для импорта)_Бюджет_O'STIN_Курган,_ТЦ_Пушкинский_(15.04.10)_(для_утверждения)" xfId="513"/>
    <cellStyle name="_Отчет СМ Кострома от 10.01.08 - сводный (уточнение оплат)_Бюджет O'STIN-С.Петербург -ТЦ Сенная (15.06.09) (для импорта)_Бюджет O'STIN-Екатеринбург (26.10.09) (для импорта)_Бюджет_O'STIN-Пермь,_ТЦ_Колизей_(_15.04.10)_(для_утверждения)(1)" xfId="514"/>
    <cellStyle name="_Отчет СМ Кострома от 10.01.08 - сводный (уточнение оплат)_Бюджет O'STIN-С.Петербург -ТЦ Сенная (15.06.09) (для импорта)_Бюджет O'STIN-Екатеринбург (26.10.09) (для импорта)_Бюджет_O'STIN-Пермь,_ТЦ_Колизей_(_19.04.10)_(для_утверждения)" xfId="515"/>
    <cellStyle name="_Отчет СМ Кострома от 10.01.08 - сводный (уточнение оплат)_Бюджет O'STIN-С.Петербург -ТЦ Сенная (15.06.09) (для импорта)_Бюджет O'STIN-Екатеринбург (26.10.09) (для импорта)_Бюджет_O'STIN-Пермь,_ТЦ_Колизей_(16.04.10)_(для_утверждения)(1)" xfId="516"/>
    <cellStyle name="_Отчет СМ Кострома от 10.01.08 - сводный (уточнение оплат)_Бюджет O'STIN-С.Петербург -ТЦ Сенная (15.06.09) (для импорта)_Бюджет O'STIN-Екатеринбург (26.10.09) (для импорта)_Демонтаж O'STIN-Старый Оскол" xfId="517"/>
    <cellStyle name="_Отчет СМ Кострома от 10.01.08 - сводный (уточнение оплат)_Бюджет O'STIN-С.Петербург -ТЦ Сенная (15.06.09) (для импорта)_Бюджет O'STIN-Екатеринбург ДОП1" xfId="518"/>
    <cellStyle name="_Отчет СМ Кострома от 10.01.08 - сводный (уточнение оплат)_Бюджет O'STIN-С.Петербург -ТЦ Сенная (15.06.09) (для импорта)_Бюджет O'STIN-Екатеринбург ДОП1_Tehnologiheskaq_karta_OSTIN" xfId="519"/>
    <cellStyle name="_Отчет СМ Кострома от 10.01.08 - сводный (уточнение оплат)_Бюджет O'STIN-С.Петербург -ТЦ Сенная (15.06.09) (для импорта)_Бюджет O'STIN-Екатеринбург ДОП1_Бюджет O'STIN-Алтуфьево по ЭФЗ (07.03.10)" xfId="520"/>
    <cellStyle name="_Отчет СМ Кострома от 10.01.08 - сводный (уточнение оплат)_Бюджет O'STIN-С.Петербург -ТЦ Сенная (15.06.09) (для импорта)_Бюджет O'STIN-Екатеринбург ДОП1_Бюджет O'STIN-Алтуфьево по ЭФЗ (07.03.10)_Бюджет O'STIN-Москва, ТЦ Вива (01(1).06.10) (на утверждение)" xfId="521"/>
    <cellStyle name="_Отчет СМ Кострома от 10.01.08 - сводный (уточнение оплат)_Бюджет O'STIN-С.Петербург -ТЦ Сенная (15.06.09) (для импорта)_Бюджет O'STIN-Екатеринбург ДОП1_Бюджет O'STIN-Алтуфьево по ЭФЗ (07.03.10)_Бюджет СМ-Брянск, ТЦ Куб (25(1).05.10) (для утверждения)" xfId="522"/>
    <cellStyle name="_Отчет СМ Кострома от 10.01.08 - сводный (уточнение оплат)_Бюджет O'STIN-С.Петербург -ТЦ Сенная (15.06.09) (для импорта)_Бюджет O'STIN-Екатеринбург ДОП1_Бюджет O'STIN-Москва, ТЦ Вива (01(1).06.10) (на утверждение)" xfId="523"/>
    <cellStyle name="_Отчет СМ Кострома от 10.01.08 - сводный (уточнение оплат)_Бюджет O'STIN-С.Петербург -ТЦ Сенная (15.06.09) (для импорта)_Бюджет O'STIN-Екатеринбург ДОП1_Бюджет O'STIN-Наб. Челны (27.02.10) (для утверждения)" xfId="524"/>
    <cellStyle name="_Отчет СМ Кострома от 10.01.08 - сводный (уточнение оплат)_Бюджет O'STIN-С.Петербург -ТЦ Сенная (15.06.09) (для импорта)_Бюджет O'STIN-Екатеринбург ДОП1_Бюджет O'STIN-Пермь, ТЦ Столица( 16.03.10) (для утверждения)" xfId="525"/>
    <cellStyle name="_Отчет СМ Кострома от 10.01.08 - сводный (уточнение оплат)_Бюджет O'STIN-С.Петербург -ТЦ Сенная (15.06.09) (для импорта)_Бюджет O'STIN-Екатеринбург ДОП1_Бюджет O'STIN-СПБ ТЦ Атмосфера (18.02.10) (для утверждения)" xfId="526"/>
    <cellStyle name="_Отчет СМ Кострома от 10.01.08 - сводный (уточнение оплат)_Бюджет O'STIN-С.Петербург -ТЦ Сенная (15.06.09) (для импорта)_Бюджет O'STIN-Екатеринбург ДОП1_Бюджет O'STIN-УФА (18.02.10) (для утверждения)" xfId="527"/>
    <cellStyle name="_Отчет СМ Кострома от 10.01.08 - сводный (уточнение оплат)_Бюджет O'STIN-С.Петербург -ТЦ Сенная (15.06.09) (для импорта)_Бюджет O'STIN-Екатеринбург ДОП1_Бюджет СМ-Брянск, ТЦ Куб (25(1).05.10) (для утверждения)" xfId="528"/>
    <cellStyle name="_Отчет СМ Кострома от 10.01.08 - сводный (уточнение оплат)_Бюджет O'STIN-С.Петербург -ТЦ Сенная (15.06.09) (для импорта)_Бюджет O'STIN-Екатеринбург ДОП1_Бюджет СМ-Пермь, ТЦ Колизей (17(1).06.10) (для утверждения) Тхс+ОКС" xfId="529"/>
    <cellStyle name="_Отчет СМ Кострома от 10.01.08 - сводный (уточнение оплат)_Бюджет O'STIN-С.Петербург -ТЦ Сенная (15.06.09) (для импорта)_Бюджет O'STIN-Екатеринбург ДОП1_Бюджет_O'STIN_Курган,_ТЦ_Пушкинский_(15.04.10)_(для_утверждения)" xfId="530"/>
    <cellStyle name="_Отчет СМ Кострома от 10.01.08 - сводный (уточнение оплат)_Бюджет O'STIN-С.Петербург -ТЦ Сенная (15.06.09) (для импорта)_Бюджет O'STIN-Екатеринбург ДОП1_Бюджет_O'STIN-Пермь,_ТЦ_Колизей_(_15.04.10)_(для_утверждения)(1)" xfId="531"/>
    <cellStyle name="_Отчет СМ Кострома от 10.01.08 - сводный (уточнение оплат)_Бюджет O'STIN-С.Петербург -ТЦ Сенная (15.06.09) (для импорта)_Бюджет O'STIN-Екатеринбург ДОП1_Бюджет_O'STIN-Пермь,_ТЦ_Колизей_(_19.04.10)_(для_утверждения)" xfId="532"/>
    <cellStyle name="_Отчет СМ Кострома от 10.01.08 - сводный (уточнение оплат)_Бюджет O'STIN-С.Петербург -ТЦ Сенная (15.06.09) (для импорта)_Бюджет O'STIN-Екатеринбург ДОП1_Бюджет_O'STIN-Пермь,_ТЦ_Колизей_(16.04.10)_(для_утверждения)(1)" xfId="533"/>
    <cellStyle name="_Отчет СМ Кострома от 10.01.08 - сводный (уточнение оплат)_Бюджет O'STIN-С.Петербург -ТЦ Сенная (15.06.09) (для импорта)_Бюджет O'STIN-Екатеринбург ДОП1_Демонтаж O'STIN-Старый Оскол" xfId="534"/>
    <cellStyle name="_Отчет СМ Кострома от 10.01.08 - сводный (уточнение оплат)_Бюджет O'STIN-С.Петербург -ТЦ Сенная (15.06.09) (для импорта)_Бюджет O'STIN-Екатеринбург ДОП1_Демонтаж O'STIN-Старый Оскол_Бюджет O'STIN-Москва, ТЦ Вива (01(1).06.10) (на утверждение)" xfId="535"/>
    <cellStyle name="_Отчет СМ Кострома от 10.01.08 - сводный (уточнение оплат)_Бюджет O'STIN-С.Петербург -ТЦ Сенная (15.06.09) (для импорта)_Бюджет O'STIN-Екатеринбург ДОП1_Демонтаж O'STIN-Старый Оскол_Бюджет СМ-Брянск, ТЦ Куб (25(1).05.10) (для утверждения)" xfId="536"/>
    <cellStyle name="_Отчет СМ Кострома от 10.01.08 - сводный (уточнение оплат)_Бюджет O'STIN-С.Петербург -ТЦ Сенная (15.06.09) (для импорта)_Бюджет O'STIN-Екатеринбург ДОП1_Демонтаж O'STIN-Старый Оскол_Бюджет СМ-Пермь, ТЦ Колизей (17(1).06.10) (для утверждения) Тхс+ОКС" xfId="537"/>
    <cellStyle name="_Отчет СМ Кострома от 10.01.08 - сводный (уточнение оплат)_Бюджет O'STIN-С.Петербург -ТЦ Сенная (15.06.09) (для импорта)_Бюджет O'STIN-Екатеринбург ДОП1_Демонтаж O'STIN-Старый Оскол_Бюджет_O'STIN-Пермь,_ТЦ_Колизей_(_19.04.10)_(для_утверждения)" xfId="538"/>
    <cellStyle name="_Отчет СМ Кострома от 10.01.08 - сводный (уточнение оплат)_Бюджет O'STIN-С.Петербург -ТЦ Сенная (15.06.09) (для импорта)_Бюджет O'STIN-Екатеринбург, ТЦ 7 небо (02.11.09) (для импорта)" xfId="539"/>
    <cellStyle name="_Отчет СМ Кострома от 10.01.08 - сводный (уточнение оплат)_Бюджет O'STIN-С.Петербург -ТЦ Сенная (15.06.09) (для импорта)_Бюджет O'STIN-Екатеринбург, ТЦ 7 небо (02.11.09) (для импорта)_Tehnologiheskaq_karta_OSTIN" xfId="540"/>
    <cellStyle name="_Отчет СМ Кострома от 10.01.08 - сводный (уточнение оплат)_Бюджет O'STIN-С.Петербург -ТЦ Сенная (15.06.09) (для импорта)_Бюджет O'STIN-Екатеринбург, ТЦ 7 небо (02.11.09) (для импорта)_Бюджет O'STIN-Москва, ТЦ Вива (01(1).06.10) (на утверждение)" xfId="541"/>
    <cellStyle name="_Отчет СМ Кострома от 10.01.08 - сводный (уточнение оплат)_Бюджет O'STIN-С.Петербург -ТЦ Сенная (15.06.09) (для импорта)_Бюджет O'STIN-Екатеринбург, ТЦ 7 небо (02.11.09) (для импорта)_Бюджет O'STIN-Наб. Челны (27.02.10) (для утверждения)" xfId="542"/>
    <cellStyle name="_Отчет СМ Кострома от 10.01.08 - сводный (уточнение оплат)_Бюджет O'STIN-С.Петербург -ТЦ Сенная (15.06.09) (для импорта)_Бюджет O'STIN-Екатеринбург, ТЦ 7 небо (02.11.09) (для импорта)_Бюджет O'STIN-Пермь, ТЦ Столица( 16.03.10) (для утверждения)" xfId="543"/>
    <cellStyle name="_Отчет СМ Кострома от 10.01.08 - сводный (уточнение оплат)_Бюджет O'STIN-С.Петербург -ТЦ Сенная (15.06.09) (для импорта)_Бюджет O'STIN-Екатеринбург, ТЦ 7 небо (02.11.09) (для импорта)_Бюджет O'STIN-УФА (18.02.10) (для утверждения)" xfId="544"/>
    <cellStyle name="_Отчет СМ Кострома от 10.01.08 - сводный (уточнение оплат)_Бюджет O'STIN-С.Петербург -ТЦ Сенная (15.06.09) (для импорта)_Бюджет O'STIN-Екатеринбург, ТЦ 7 небо (02.11.09) (для импорта)_Бюджет СМ-Брянск, ТЦ Куб (25(1).05.10) (для утверждения)" xfId="545"/>
    <cellStyle name="_Отчет СМ Кострома от 10.01.08 - сводный (уточнение оплат)_Бюджет O'STIN-С.Петербург -ТЦ Сенная (15.06.09) (для импорта)_Бюджет O'STIN-Екатеринбург, ТЦ 7 небо (02.11.09) (для импорта)_Бюджет СМ-Пермь, ТЦ Колизей (17(1).06.10) (для утверждения) Тхс+ОКС" xfId="546"/>
    <cellStyle name="_Отчет СМ Кострома от 10.01.08 - сводный (уточнение оплат)_Бюджет O'STIN-С.Петербург -ТЦ Сенная (15.06.09) (для импорта)_Бюджет O'STIN-Екатеринбург, ТЦ 7 небо (02.11.09) (для импорта)_Бюджет_O'STIN-Пермь,_ТЦ_Колизей_(_19.04.10)_(для_утверждения)" xfId="547"/>
    <cellStyle name="_Отчет СМ Кострома от 10.01.08 - сводный (уточнение оплат)_Бюджет O'STIN-С.Петербург -ТЦ Сенная (15.06.09) (для импорта)_Бюджет O'STIN-Екатеринбург, ТЦ 7 небо (02.11.09) (для импорта)_Демонтаж O'STIN-Старый Оскол" xfId="548"/>
    <cellStyle name="_Отчет СМ Кострома от 10.01.08 - сводный (уточнение оплат)_Бюджет O'STIN-С.Петербург -ТЦ Сенная (15.06.09) (для импорта)_Бюджет O'STIN-Екатеринбург, ТЦ 7 небо ДОП1" xfId="549"/>
    <cellStyle name="_Отчет СМ Кострома от 10.01.08 - сводный (уточнение оплат)_Бюджет O'STIN-С.Петербург -ТЦ Сенная (15.06.09) (для импорта)_Бюджет O'STIN-Екатеринбург, ТЦ 7 небо ДОП1_Tehnologiheskaq_karta_OSTIN" xfId="550"/>
    <cellStyle name="_Отчет СМ Кострома от 10.01.08 - сводный (уточнение оплат)_Бюджет O'STIN-С.Петербург -ТЦ Сенная (15.06.09) (для импорта)_Бюджет O'STIN-Екатеринбург, ТЦ 7 небо ДОП1_Бюджет O'STIN-Москва, ТЦ Вива (01(1).06.10) (на утверждение)" xfId="551"/>
    <cellStyle name="_Отчет СМ Кострома от 10.01.08 - сводный (уточнение оплат)_Бюджет O'STIN-С.Петербург -ТЦ Сенная (15.06.09) (для импорта)_Бюджет O'STIN-Екатеринбург, ТЦ 7 небо ДОП1_Бюджет O'STIN-Наб. Челны (27.02.10) (для утверждения)" xfId="552"/>
    <cellStyle name="_Отчет СМ Кострома от 10.01.08 - сводный (уточнение оплат)_Бюджет O'STIN-С.Петербург -ТЦ Сенная (15.06.09) (для импорта)_Бюджет O'STIN-Екатеринбург, ТЦ 7 небо ДОП1_Бюджет O'STIN-Пермь, ТЦ Столица( 16.03.10) (для утверждения)" xfId="553"/>
    <cellStyle name="_Отчет СМ Кострома от 10.01.08 - сводный (уточнение оплат)_Бюджет O'STIN-С.Петербург -ТЦ Сенная (15.06.09) (для импорта)_Бюджет O'STIN-Екатеринбург, ТЦ 7 небо ДОП1_Бюджет O'STIN-УФА (18.02.10) (для утверждения)" xfId="554"/>
    <cellStyle name="_Отчет СМ Кострома от 10.01.08 - сводный (уточнение оплат)_Бюджет O'STIN-С.Петербург -ТЦ Сенная (15.06.09) (для импорта)_Бюджет O'STIN-Екатеринбург, ТЦ 7 небо ДОП1_Бюджет СМ-Брянск, ТЦ Куб (25(1).05.10) (для утверждения)" xfId="555"/>
    <cellStyle name="_Отчет СМ Кострома от 10.01.08 - сводный (уточнение оплат)_Бюджет O'STIN-С.Петербург -ТЦ Сенная (15.06.09) (для импорта)_Бюджет O'STIN-Екатеринбург, ТЦ 7 небо ДОП1_Бюджет СМ-Пермь, ТЦ Колизей (17(1).06.10) (для утверждения) Тхс+ОКС" xfId="556"/>
    <cellStyle name="_Отчет СМ Кострома от 10.01.08 - сводный (уточнение оплат)_Бюджет O'STIN-С.Петербург -ТЦ Сенная (15.06.09) (для импорта)_Бюджет O'STIN-Екатеринбург, ТЦ 7 небо ДОП1_Бюджет_O'STIN-Пермь,_ТЦ_Колизей_(_19.04.10)_(для_утверждения)" xfId="557"/>
    <cellStyle name="_Отчет СМ Кострома от 10.01.08 - сводный (уточнение оплат)_Бюджет O'STIN-С.Петербург -ТЦ Сенная (15.06.09) (для импорта)_Бюджет O'STIN-Екатеринбург, ТЦ 7 небо ДОП1_Демонтаж O'STIN-Старый Оскол" xfId="558"/>
    <cellStyle name="_Отчет СМ Кострома от 10.01.08 - сводный (уточнение оплат)_Бюджет O'STIN-С.Петербург -ТЦ Сенная (15.06.09) (для импорта)_Бюджет O'STIN-Екатеринбург, ТЦ 7 небо ДОП1_Демонтаж O'STIN-Старый Оскол_Бюджет O'STIN-Москва, ТЦ Вива (01(1).06.10) (на утверждение)" xfId="559"/>
    <cellStyle name="_Отчет СМ Кострома от 10.01.08 - сводный (уточнение оплат)_Бюджет O'STIN-С.Петербург -ТЦ Сенная (15.06.09) (для импорта)_Бюджет O'STIN-Екатеринбург, ТЦ 7 небо ДОП1_Демонтаж O'STIN-Старый Оскол_Бюджет СМ-Брянск, ТЦ Куб (25(1).05.10) (для утверждения)" xfId="560"/>
    <cellStyle name="_Отчет СМ Кострома от 10.01.08 - сводный (уточнение оплат)_Бюджет O'STIN-С.Петербург -ТЦ Сенная (15.06.09) (для импорта)_Бюджет O'STIN-Екатеринбург, ТЦ 7 небо ДОП1_Демонтаж O'STIN-Старый Оскол_Бюджет_O'STIN-Пермь,_ТЦ_Колизей_(_19.04.10)_(для_утверждения)" xfId="561"/>
    <cellStyle name="_Отчет СМ Кострома от 10.01.08 - сводный (уточнение оплат)_Бюджет O'STIN-С.Петербург -ТЦ Сенная (15.06.09) (для импорта)_Бюджет O'STIN-Екатеринбург, ТЦ Кит (05.11.09) (для утверждения)" xfId="562"/>
    <cellStyle name="_Отчет СМ Кострома от 10.01.08 - сводный (уточнение оплат)_Бюджет O'STIN-С.Петербург -ТЦ Сенная (15.06.09) (для импорта)_Бюджет O'STIN-Екатеринбург, ТЦ Кит (05.11.09) (для утверждения)_Tehnologiheskaq_karta_OSTIN" xfId="563"/>
    <cellStyle name="_Отчет СМ Кострома от 10.01.08 - сводный (уточнение оплат)_Бюджет O'STIN-С.Петербург -ТЦ Сенная (15.06.09) (для импорта)_Бюджет O'STIN-Екатеринбург, ТЦ Кит (05.11.09) (для утверждения)_Бюджет O'STIN-Москва, ТЦ Вива (01(1).06.10) (на утверждение)" xfId="564"/>
    <cellStyle name="_Отчет СМ Кострома от 10.01.08 - сводный (уточнение оплат)_Бюджет O'STIN-С.Петербург -ТЦ Сенная (15.06.09) (для импорта)_Бюджет O'STIN-Екатеринбург, ТЦ Кит (05.11.09) (для утверждения)_Бюджет O'STIN-Наб. Челны (27.02.10) (для утверждения)" xfId="565"/>
    <cellStyle name="_Отчет СМ Кострома от 10.01.08 - сводный (уточнение оплат)_Бюджет O'STIN-С.Петербург -ТЦ Сенная (15.06.09) (для импорта)_Бюджет O'STIN-Екатеринбург, ТЦ Кит (05.11.09) (для утверждения)_Бюджет O'STIN-Пермь, ТЦ Столица( 16.03.10) (для утверждения)" xfId="566"/>
    <cellStyle name="_Отчет СМ Кострома от 10.01.08 - сводный (уточнение оплат)_Бюджет O'STIN-С.Петербург -ТЦ Сенная (15.06.09) (для импорта)_Бюджет O'STIN-Екатеринбург, ТЦ Кит (05.11.09) (для утверждения)_Бюджет O'STIN-УФА (18.02.10) (для утверждения)" xfId="567"/>
    <cellStyle name="_Отчет СМ Кострома от 10.01.08 - сводный (уточнение оплат)_Бюджет O'STIN-С.Петербург -ТЦ Сенная (15.06.09) (для импорта)_Бюджет O'STIN-Екатеринбург, ТЦ Кит (05.11.09) (для утверждения)_Бюджет СМ-Брянск, ТЦ Куб (25(1).05.10) (для утверждения)" xfId="568"/>
    <cellStyle name="_Отчет СМ Кострома от 10.01.08 - сводный (уточнение оплат)_Бюджет O'STIN-С.Петербург -ТЦ Сенная (15.06.09) (для импорта)_Бюджет O'STIN-Екатеринбург, ТЦ Кит (05.11.09) (для утверждения)_Бюджет СМ-Пермь, ТЦ Колизей (17(1).06.10) (для утверждения) Тхс+ОКС" xfId="569"/>
    <cellStyle name="_Отчет СМ Кострома от 10.01.08 - сводный (уточнение оплат)_Бюджет O'STIN-С.Петербург -ТЦ Сенная (15.06.09) (для импорта)_Бюджет O'STIN-Екатеринбург, ТЦ Кит (05.11.09) (для утверждения)_Бюджет_O'STIN-Пермь,_ТЦ_Колизей_(_19.04.10)_(для_утверждения)" xfId="570"/>
    <cellStyle name="_Отчет СМ Кострома от 10.01.08 - сводный (уточнение оплат)_Бюджет O'STIN-С.Петербург -ТЦ Сенная (15.06.09) (для импорта)_Бюджет O'STIN-Екатеринбург, ТЦ Кит (05.11.09) (для утверждения)_Демонтаж O'STIN-Старый Оскол" xfId="571"/>
    <cellStyle name="_Отчет СМ Кострома от 10.01.08 - сводный (уточнение оплат)_Бюджет O'STIN-С.Петербург -ТЦ Сенная (15.06.09) (для импорта)_Бюджет O'STIN-Железнодорожный (21.12.09) (для утверждения)" xfId="572"/>
    <cellStyle name="_Отчет СМ Кострома от 10.01.08 - сводный (уточнение оплат)_Бюджет O'STIN-С.Петербург -ТЦ Сенная (15.06.09) (для импорта)_Бюджет O'STIN-Железнодорожный (21.12.09) (для утверждения)_Tehnologiheskaq_karta_OSTIN" xfId="573"/>
    <cellStyle name="_Отчет СМ Кострома от 10.01.08 - сводный (уточнение оплат)_Бюджет O'STIN-С.Петербург -ТЦ Сенная (15.06.09) (для импорта)_Бюджет O'STIN-Железнодорожный (21.12.09) (для утверждения)_Бюджет O'STIN-Москва, ТЦ Вива (01(1).06.10) (на утверждение)" xfId="574"/>
    <cellStyle name="_Отчет СМ Кострома от 10.01.08 - сводный (уточнение оплат)_Бюджет O'STIN-С.Петербург -ТЦ Сенная (15.06.09) (для импорта)_Бюджет O'STIN-Железнодорожный (21.12.09) (для утверждения)_Бюджет O'STIN-Наб. Челны (27.02.10) (для утверждения)" xfId="575"/>
    <cellStyle name="_Отчет СМ Кострома от 10.01.08 - сводный (уточнение оплат)_Бюджет O'STIN-С.Петербург -ТЦ Сенная (15.06.09) (для импорта)_Бюджет O'STIN-Железнодорожный (21.12.09) (для утверждения)_Бюджет O'STIN-Пермь, ТЦ Столица( 16.03.10) (для утверждения)" xfId="576"/>
    <cellStyle name="_Отчет СМ Кострома от 10.01.08 - сводный (уточнение оплат)_Бюджет O'STIN-С.Петербург -ТЦ Сенная (15.06.09) (для импорта)_Бюджет O'STIN-Железнодорожный (21.12.09) (для утверждения)_Бюджет O'STIN-УФА (18.02.10) (для утверждения)" xfId="577"/>
    <cellStyle name="_Отчет СМ Кострома от 10.01.08 - сводный (уточнение оплат)_Бюджет O'STIN-С.Петербург -ТЦ Сенная (15.06.09) (для импорта)_Бюджет O'STIN-Железнодорожный (21.12.09) (для утверждения)_Бюджет СМ-Брянск, ТЦ Куб (25(1).05.10) (для утверждения)" xfId="578"/>
    <cellStyle name="_Отчет СМ Кострома от 10.01.08 - сводный (уточнение оплат)_Бюджет O'STIN-С.Петербург -ТЦ Сенная (15.06.09) (для импорта)_Бюджет O'STIN-Железнодорожный (21.12.09) (для утверждения)_Бюджет СМ-Пермь, ТЦ Колизей (17(1).06.10) (для утверждения) Тхс+ОКС" xfId="579"/>
    <cellStyle name="_Отчет СМ Кострома от 10.01.08 - сводный (уточнение оплат)_Бюджет O'STIN-С.Петербург -ТЦ Сенная (15.06.09) (для импорта)_Бюджет O'STIN-Железнодорожный (21.12.09) (для утверждения)_Бюджет_O'STIN-Пермь,_ТЦ_Колизей_(_19.04.10)_(для_утверждения)" xfId="580"/>
    <cellStyle name="_Отчет СМ Кострома от 10.01.08 - сводный (уточнение оплат)_Бюджет O'STIN-С.Петербург -ТЦ Сенная (15.06.09) (для импорта)_Бюджет O'STIN-Железнодорожный (21.12.09) (для утверждения)_Демонтаж O'STIN-Старый Оскол" xfId="581"/>
    <cellStyle name="_Отчет СМ Кострома от 10.01.08 - сводный (уточнение оплат)_Бюджет O'STIN-С.Петербург -ТЦ Сенная (15.06.09) (для импорта)_Бюджет O'STIN-Ижевск - ТЦ Талисман (для утверждения)" xfId="582"/>
    <cellStyle name="_Отчет СМ Кострома от 10.01.08 - сводный (уточнение оплат)_Бюджет O'STIN-С.Петербург -ТЦ Сенная (15.06.09) (для импорта)_Бюджет O'STIN-Ижевск - ТЦ Талисман (для утверждения)_Tehnologiheskaq_karta_OSTIN" xfId="583"/>
    <cellStyle name="_Отчет СМ Кострома от 10.01.08 - сводный (уточнение оплат)_Бюджет O'STIN-С.Петербург -ТЦ Сенная (15.06.09) (для импорта)_Бюджет O'STIN-Ижевск - ТЦ Талисман (для утверждения)_Бюджет O'STIN-Москва, ТЦ Вива (01(1).06.10) (на утверждение)" xfId="584"/>
    <cellStyle name="_Отчет СМ Кострома от 10.01.08 - сводный (уточнение оплат)_Бюджет O'STIN-С.Петербург -ТЦ Сенная (15.06.09) (для импорта)_Бюджет O'STIN-Ижевск - ТЦ Талисман (для утверждения)_Бюджет O'STIN-Наб. Челны (27.02.10) (для утверждения)" xfId="585"/>
    <cellStyle name="_Отчет СМ Кострома от 10.01.08 - сводный (уточнение оплат)_Бюджет O'STIN-С.Петербург -ТЦ Сенная (15.06.09) (для импорта)_Бюджет O'STIN-Ижевск - ТЦ Талисман (для утверждения)_Бюджет O'STIN-Пермь, ТЦ Столица( 16.03.10) (для утверждения)" xfId="586"/>
    <cellStyle name="_Отчет СМ Кострома от 10.01.08 - сводный (уточнение оплат)_Бюджет O'STIN-С.Петербург -ТЦ Сенная (15.06.09) (для импорта)_Бюджет O'STIN-Ижевск - ТЦ Талисман (для утверждения)_Бюджет O'STIN-УФА (18.02.10) (для утверждения)" xfId="587"/>
    <cellStyle name="_Отчет СМ Кострома от 10.01.08 - сводный (уточнение оплат)_Бюджет O'STIN-С.Петербург -ТЦ Сенная (15.06.09) (для импорта)_Бюджет O'STIN-Ижевск - ТЦ Талисман (для утверждения)_Бюджет СМ-Брянск, ТЦ Куб (25(1).05.10) (для утверждения)" xfId="588"/>
    <cellStyle name="_Отчет СМ Кострома от 10.01.08 - сводный (уточнение оплат)_Бюджет O'STIN-С.Петербург -ТЦ Сенная (15.06.09) (для импорта)_Бюджет O'STIN-Ижевск - ТЦ Талисман (для утверждения)_Бюджет СМ-Пермь, ТЦ Колизей (17(1).06.10) (для утверждения) Тхс+ОКС" xfId="589"/>
    <cellStyle name="_Отчет СМ Кострома от 10.01.08 - сводный (уточнение оплат)_Бюджет O'STIN-С.Петербург -ТЦ Сенная (15.06.09) (для импорта)_Бюджет O'STIN-Ижевск - ТЦ Талисман (для утверждения)_Бюджет_O'STIN-Пермь,_ТЦ_Колизей_(_19.04.10)_(для_утверждения)" xfId="590"/>
    <cellStyle name="_Отчет СМ Кострома от 10.01.08 - сводный (уточнение оплат)_Бюджет O'STIN-С.Петербург -ТЦ Сенная (15.06.09) (для импорта)_Бюджет O'STIN-Ижевск - ТЦ Талисман (для утверждения)_Демонтаж O'STIN-Старый Оскол" xfId="591"/>
    <cellStyle name="_Отчет СМ Кострома от 10.01.08 - сводный (уточнение оплат)_Бюджет O'STIN-С.Петербург -ТЦ Сенная (15.06.09) (для импорта)_Бюджет O'STIN-Москва (шаблон для субподрядчиков)" xfId="592"/>
    <cellStyle name="_Отчет СМ Кострома от 10.01.08 - сводный (уточнение оплат)_Бюджет O'STIN-С.Петербург -ТЦ Сенная (15.06.09) (для импорта)_Бюджет O'STIN-Москва (шаблон для субподрядчиков)_Бюджет O'STIN-Москва, ТЦ Вива (01(1).06.10) (на утверждение)" xfId="593"/>
    <cellStyle name="_Отчет СМ Кострома от 10.01.08 - сводный (уточнение оплат)_Бюджет O'STIN-С.Петербург -ТЦ Сенная (15.06.09) (для импорта)_Бюджет O'STIN-Москва (шаблон для субподрядчиков)_Бюджет O'STIN-Наб. Челны (27.02.10) (для утверждения)" xfId="594"/>
    <cellStyle name="_Отчет СМ Кострома от 10.01.08 - сводный (уточнение оплат)_Бюджет O'STIN-С.Петербург -ТЦ Сенная (15.06.09) (для импорта)_Бюджет O'STIN-Москва (шаблон для субподрядчиков)_Бюджет O'STIN-Пермь, ТЦ Столица( 16.03.10) (для утверждения)" xfId="595"/>
    <cellStyle name="_Отчет СМ Кострома от 10.01.08 - сводный (уточнение оплат)_Бюджет O'STIN-С.Петербург -ТЦ Сенная (15.06.09) (для импорта)_Бюджет O'STIN-Москва (шаблон для субподрядчиков)_Бюджет O'STIN-СПБ ТЦ Атмосфера (18.02.10) (для утверждения)" xfId="596"/>
    <cellStyle name="_Отчет СМ Кострома от 10.01.08 - сводный (уточнение оплат)_Бюджет O'STIN-С.Петербург -ТЦ Сенная (15.06.09) (для импорта)_Бюджет O'STIN-Москва (шаблон для субподрядчиков)_Бюджет O'STIN-УФА (18.02.10) (для утверждения)" xfId="597"/>
    <cellStyle name="_Отчет СМ Кострома от 10.01.08 - сводный (уточнение оплат)_Бюджет O'STIN-С.Петербург -ТЦ Сенная (15.06.09) (для импорта)_Бюджет O'STIN-Москва (шаблон для субподрядчиков)_Бюджет СМ-Брянск, ТЦ Куб (25(1).05.10) (для утверждения)" xfId="598"/>
    <cellStyle name="_Отчет СМ Кострома от 10.01.08 - сводный (уточнение оплат)_Бюджет O'STIN-С.Петербург -ТЦ Сенная (15.06.09) (для импорта)_Бюджет O'STIN-Москва (шаблон для субподрядчиков)_Бюджет СМ-Пермь, ТЦ Колизей (17(1).06.10) (для утверждения) Тхс+ОКС" xfId="599"/>
    <cellStyle name="_Отчет СМ Кострома от 10.01.08 - сводный (уточнение оплат)_Бюджет O'STIN-С.Петербург -ТЦ Сенная (15.06.09) (для импорта)_Бюджет O'STIN-Москва (шаблон для субподрядчиков)_Бюджет_O'STIN_Курган,_ТЦ_Пушкинский_(15.04.10)_(для_утверждения)" xfId="600"/>
    <cellStyle name="_Отчет СМ Кострома от 10.01.08 - сводный (уточнение оплат)_Бюджет O'STIN-С.Петербург -ТЦ Сенная (15.06.09) (для импорта)_Бюджет O'STIN-Москва (шаблон для субподрядчиков)_Бюджет_O'STIN-Пермь,_ТЦ_Колизей_(_15.04.10)_(для_утверждения)(1)" xfId="601"/>
    <cellStyle name="_Отчет СМ Кострома от 10.01.08 - сводный (уточнение оплат)_Бюджет O'STIN-С.Петербург -ТЦ Сенная (15.06.09) (для импорта)_Бюджет O'STIN-Москва (шаблон для субподрядчиков)_Бюджет_O'STIN-Пермь,_ТЦ_Колизей_(_19.04.10)_(для_утверждения)" xfId="602"/>
    <cellStyle name="_Отчет СМ Кострома от 10.01.08 - сводный (уточнение оплат)_Бюджет O'STIN-С.Петербург -ТЦ Сенная (15.06.09) (для импорта)_Бюджет O'STIN-Москва (шаблон для субподрядчиков)_Бюджет_O'STIN-Пермь,_ТЦ_Колизей_(16.04.10)_(для_утверждения)(1)" xfId="603"/>
    <cellStyle name="_Отчет СМ Кострома от 10.01.08 - сводный (уточнение оплат)_Бюджет O'STIN-С.Петербург -ТЦ Сенная (15.06.09) (для импорта)_Бюджет O'STIN-Москва, ТЦ Вива (01(1).06.10) (на утверждение)" xfId="604"/>
    <cellStyle name="_Отчет СМ Кострома от 10.01.08 - сводный (уточнение оплат)_Бюджет O'STIN-С.Петербург -ТЦ Сенная (15.06.09) (для импорта)_Бюджет O'STIN-Наб. Челны (27.02.10) (для утверждения)" xfId="605"/>
    <cellStyle name="_Отчет СМ Кострома от 10.01.08 - сводный (уточнение оплат)_Бюджет O'STIN-С.Петербург -ТЦ Сенная (15.06.09) (для импорта)_Бюджет O'STIN-Наб. Челны (27.02.10) (для утверждения)_Бюджет O'STIN-Москва, ТЦ Вива (01(1).06.10) (на утверждение)" xfId="606"/>
    <cellStyle name="_Отчет СМ Кострома от 10.01.08 - сводный (уточнение оплат)_Бюджет O'STIN-С.Петербург -ТЦ Сенная (15.06.09) (для импорта)_Бюджет O'STIN-Наб. Челны (27.02.10) (для утверждения)_Бюджет СМ-Брянск, ТЦ Куб (25(1).05.10) (для утверждения)" xfId="607"/>
    <cellStyle name="_Отчет СМ Кострома от 10.01.08 - сводный (уточнение оплат)_Бюджет O'STIN-С.Петербург -ТЦ Сенная (15.06.09) (для импорта)_Бюджет O'STIN-Наб. Челны (27.02.10) (для утверждения)_Бюджет СМ-Пермь, ТЦ Колизей (17(1).06.10) (для утверждения) Тхс+ОКС" xfId="608"/>
    <cellStyle name="_Отчет СМ Кострома от 10.01.08 - сводный (уточнение оплат)_Бюджет O'STIN-С.Петербург -ТЦ Сенная (15.06.09) (для импорта)_Бюджет O'STIN-Наб. Челны (27.02.10) (для утверждения)_Бюджет_O'STIN-Пермь,_ТЦ_Колизей_(_19.04.10)_(для_утверждения)" xfId="609"/>
    <cellStyle name="_Отчет СМ Кострома от 10.01.08 - сводный (уточнение оплат)_Бюджет O'STIN-С.Петербург -ТЦ Сенная (15.06.09) (для импорта)_Бюджет O'STIN-Пермь, ТЦ Столица( 16.03.10) (для утверждения)" xfId="610"/>
    <cellStyle name="_Отчет СМ Кострома от 10.01.08 - сводный (уточнение оплат)_Бюджет O'STIN-С.Петербург -ТЦ Сенная (15.06.09) (для импорта)_Бюджет O'STIN-Пермь, ТЦ Столица( 16.03.10) (для утверждения)_Бюджет_O'STIN-Пермь,_ТЦ_Колизей_(_19.04.10)_(для_утверждения)" xfId="611"/>
    <cellStyle name="_Отчет СМ Кострома от 10.01.08 - сводный (уточнение оплат)_Бюджет O'STIN-С.Петербург -ТЦ Сенная (15.06.09) (для импорта)_Бюджет O'STIN-Ростокино, ТЦ Золотой Вавилон (05.10.09) (для импорта)" xfId="612"/>
    <cellStyle name="_Отчет СМ Кострома от 10.01.08 - сводный (уточнение оплат)_Бюджет O'STIN-С.Петербург -ТЦ Сенная (15.06.09) (для импорта)_Бюджет O'STIN-Ростокино, ТЦ Золотой Вавилон (05.10.09) (для импорта)_Tehnologiheskaq_karta_OSTIN" xfId="613"/>
    <cellStyle name="_Отчет СМ Кострома от 10.01.08 - сводный (уточнение оплат)_Бюджет O'STIN-С.Петербург -ТЦ Сенная (15.06.09) (для импорта)_Бюджет O'STIN-Ростокино, ТЦ Золотой Вавилон (05.10.09) (для импорта)_Бюджет O'STIN-Москва, ТЦ Вива (01(1).06.10) (на утверждение)" xfId="614"/>
    <cellStyle name="_Отчет СМ Кострома от 10.01.08 - сводный (уточнение оплат)_Бюджет O'STIN-С.Петербург -ТЦ Сенная (15.06.09) (для импорта)_Бюджет O'STIN-Ростокино, ТЦ Золотой Вавилон (05.10.09) (для импорта)_Бюджет O'STIN-Наб. Челны (27.02.10) (для утверждения)" xfId="615"/>
    <cellStyle name="_Отчет СМ Кострома от 10.01.08 - сводный (уточнение оплат)_Бюджет O'STIN-С.Петербург -ТЦ Сенная (15.06.09) (для импорта)_Бюджет O'STIN-Ростокино, ТЦ Золотой Вавилон (05.10.09) (для импорта)_Бюджет O'STIN-Пермь, ТЦ Столица( 16.03.10) (для утверждения)" xfId="616"/>
    <cellStyle name="_Отчет СМ Кострома от 10.01.08 - сводный (уточнение оплат)_Бюджет O'STIN-С.Петербург -ТЦ Сенная (15.06.09) (для импорта)_Бюджет O'STIN-Ростокино, ТЦ Золотой Вавилон (05.10.09) (для импорта)_Бюджет O'STIN-УФА (18.02.10) (для утверждения)" xfId="617"/>
    <cellStyle name="_Отчет СМ Кострома от 10.01.08 - сводный (уточнение оплат)_Бюджет O'STIN-С.Петербург -ТЦ Сенная (15.06.09) (для импорта)_Бюджет O'STIN-Ростокино, ТЦ Золотой Вавилон (05.10.09) (для импорта)_Бюджет СМ-Брянск, ТЦ Куб (25(1).05.10) (для утверждения)" xfId="618"/>
    <cellStyle name="_Отчет СМ Кострома от 10.01.08 - сводный (уточнение оплат)_Бюджет O'STIN-С.Петербург -ТЦ Сенная (15.06.09) (для импорта)_Бюджет O'STIN-Ростокино, ТЦ Золотой Вавилон (05.10.09) (для импорта)_Бюджет_O'STIN-Пермь,_ТЦ_Колизей_(_19.04.10)_(для_утверждения)" xfId="619"/>
    <cellStyle name="_Отчет СМ Кострома от 10.01.08 - сводный (уточнение оплат)_Бюджет O'STIN-С.Петербург -ТЦ Сенная (15.06.09) (для импорта)_Бюджет O'STIN-Ростокино, ТЦ Золотой Вавилон (05.10.09) (для импорта)_Демонтаж O'STIN-Старый Оскол" xfId="620"/>
    <cellStyle name="_Отчет СМ Кострома от 10.01.08 - сводный (уточнение оплат)_Бюджет O'STIN-С.Петербург -ТЦ Сенная (15.06.09) (для импорта)_Бюджет O'STIN-СПБ ТЦ Атмосфера (18.02.10) (для утверждения)" xfId="621"/>
    <cellStyle name="_Отчет СМ Кострома от 10.01.08 - сводный (уточнение оплат)_Бюджет O'STIN-С.Петербург -ТЦ Сенная (15.06.09) (для импорта)_Бюджет O'STIN-СПБ ТЦ Атмосфера (18.02.10) (для утверждения)_Бюджет O'STIN-Москва, ТЦ Вива (01(1).06.10) (на утверждение)" xfId="622"/>
    <cellStyle name="_Отчет СМ Кострома от 10.01.08 - сводный (уточнение оплат)_Бюджет O'STIN-С.Петербург -ТЦ Сенная (15.06.09) (для импорта)_Бюджет O'STIN-СПБ ТЦ Атмосфера (18.02.10) (для утверждения)_Бюджет СМ-Брянск, ТЦ Куб (25(1).05.10) (для утверждения)" xfId="623"/>
    <cellStyle name="_Отчет СМ Кострома от 10.01.08 - сводный (уточнение оплат)_Бюджет O'STIN-С.Петербург -ТЦ Сенная (15.06.09) (для импорта)_Бюджет O'STIN-СПБ ТЦ Атмосфера (18.02.10) (для утверждения)_Бюджет СМ-Пермь, ТЦ Колизей (17(1).06.10) (для утверждения) Тхс+ОКС" xfId="624"/>
    <cellStyle name="_Отчет СМ Кострома от 10.01.08 - сводный (уточнение оплат)_Бюджет O'STIN-С.Петербург -ТЦ Сенная (15.06.09) (для импорта)_Бюджет O'STIN-СПБ ТЦ Атмосфера (18.02.10) (для утверждения)_Бюджет_O'STIN_Курган,_ТЦ_Пушкинский_(15.04.10)_(для_утверждения)" xfId="625"/>
    <cellStyle name="_Отчет СМ Кострома от 10.01.08 - сводный (уточнение оплат)_Бюджет O'STIN-С.Петербург -ТЦ Сенная (15.06.09) (для импорта)_Бюджет O'STIN-СПБ ТЦ Атмосфера (18.02.10) (для утверждения)_Бюджет_O'STIN-Пермь,_ТЦ_Колизей_(_15.04.10)_(для_утверждения)(1)" xfId="626"/>
    <cellStyle name="_Отчет СМ Кострома от 10.01.08 - сводный (уточнение оплат)_Бюджет O'STIN-С.Петербург -ТЦ Сенная (15.06.09) (для импорта)_Бюджет O'STIN-СПБ ТЦ Атмосфера (18.02.10) (для утверждения)_Бюджет_O'STIN-Пермь,_ТЦ_Колизей_(_19.04.10)_(для_утверждения)" xfId="627"/>
    <cellStyle name="_Отчет СМ Кострома от 10.01.08 - сводный (уточнение оплат)_Бюджет O'STIN-С.Петербург -ТЦ Сенная (15.06.09) (для импорта)_Бюджет O'STIN-СПБ ТЦ Атмосфера (18.02.10) (для утверждения)_Бюджет_O'STIN-Пермь,_ТЦ_Колизей_(16.04.10)_(для_утверждения)(1)" xfId="628"/>
    <cellStyle name="_Отчет СМ Кострома от 10.01.08 - сводный (уточнение оплат)_Бюджет O'STIN-С.Петербург -ТЦ Сенная (15.06.09) (для импорта)_Бюджет O'STIN-УФА (18.02.10) (для утверждения)" xfId="629"/>
    <cellStyle name="_Отчет СМ Кострома от 10.01.08 - сводный (уточнение оплат)_Бюджет O'STIN-С.Петербург -ТЦ Сенная (15.06.09) (для импорта)_Бюджет O'STIN-УФА (18.02.10) (для утверждения)_Бюджет O'STIN-Москва, ТЦ Вива (01(1).06.10) (на утверждение)" xfId="630"/>
    <cellStyle name="_Отчет СМ Кострома от 10.01.08 - сводный (уточнение оплат)_Бюджет O'STIN-С.Петербург -ТЦ Сенная (15.06.09) (для импорта)_Бюджет O'STIN-УФА (18.02.10) (для утверждения)_Бюджет СМ-Брянск, ТЦ Куб (25(1).05.10) (для утверждения)" xfId="631"/>
    <cellStyle name="_Отчет СМ Кострома от 10.01.08 - сводный (уточнение оплат)_Бюджет O'STIN-С.Петербург -ТЦ Сенная (15.06.09) (для импорта)_Бюджет O'STIN-УФА (18.02.10) (для утверждения)_Бюджет СМ-Пермь, ТЦ Колизей (17(1).06.10) (для утверждения) Тхс+ОКС" xfId="632"/>
    <cellStyle name="_Отчет СМ Кострома от 10.01.08 - сводный (уточнение оплат)_Бюджет O'STIN-С.Петербург -ТЦ Сенная (15.06.09) (для импорта)_Бюджет O'STIN-УФА (18.02.10) (для утверждения)_Бюджет_O'STIN-Пермь,_ТЦ_Колизей_(_19.04.10)_(для_утверждения)" xfId="633"/>
    <cellStyle name="_Отчет СМ Кострома от 10.01.08 - сводный (уточнение оплат)_Бюджет O'STIN-С.Петербург -ТЦ Сенная (15.06.09) (для импорта)_Бюджет СМ-Брянск, ТЦ Куб (25(1).05.10) (для утверждения)" xfId="634"/>
    <cellStyle name="_Отчет СМ Кострома от 10.01.08 - сводный (уточнение оплат)_Бюджет O'STIN-С.Петербург -ТЦ Сенная (15.06.09) (для импорта)_Бюджет СМ-Воронеж, ТЦ Московский проспект (09.11.09) (для импорта)" xfId="635"/>
    <cellStyle name="_Отчет СМ Кострома от 10.01.08 - сводный (уточнение оплат)_Бюджет O'STIN-С.Петербург -ТЦ Сенная (15.06.09) (для импорта)_Бюджет СМ-Воронеж, ТЦ Московский проспект (09.11.09) (для импорта)_Tehnologiheskaq_karta_OSTIN" xfId="636"/>
    <cellStyle name="_Отчет СМ Кострома от 10.01.08 - сводный (уточнение оплат)_Бюджет O'STIN-С.Петербург -ТЦ Сенная (15.06.09) (для импорта)_Бюджет СМ-Воронеж, ТЦ Московский проспект (09.11.09) (для импорта)_Бюджет O'STIN-Москва, ТЦ Вива (01(1).06.10) (на утверждение)" xfId="637"/>
    <cellStyle name="_Отчет СМ Кострома от 10.01.08 - сводный (уточнение оплат)_Бюджет O'STIN-С.Петербург -ТЦ Сенная (15.06.09) (для импорта)_Бюджет СМ-Воронеж, ТЦ Московский проспект (09.11.09) (для импорта)_Бюджет O'STIN-Наб. Челны (27.02.10) (для утверждения)" xfId="638"/>
    <cellStyle name="_Отчет СМ Кострома от 10.01.08 - сводный (уточнение оплат)_Бюджет O'STIN-С.Петербург -ТЦ Сенная (15.06.09) (для импорта)_Бюджет СМ-Воронеж, ТЦ Московский проспект (09.11.09) (для импорта)_Бюджет O'STIN-Пермь, ТЦ Столица( 16.03.10) (для утверждения)" xfId="639"/>
    <cellStyle name="_Отчет СМ Кострома от 10.01.08 - сводный (уточнение оплат)_Бюджет O'STIN-С.Петербург -ТЦ Сенная (15.06.09) (для импорта)_Бюджет СМ-Воронеж, ТЦ Московский проспект (09.11.09) (для импорта)_Бюджет O'STIN-УФА (18.02.10) (для утверждения)" xfId="640"/>
    <cellStyle name="_Отчет СМ Кострома от 10.01.08 - сводный (уточнение оплат)_Бюджет O'STIN-С.Петербург -ТЦ Сенная (15.06.09) (для импорта)_Бюджет СМ-Воронеж, ТЦ Московский проспект (09.11.09) (для импорта)_Бюджет СМ-Брянск, ТЦ Куб (25(1).05.10) (для утверждения)" xfId="641"/>
    <cellStyle name="_Отчет СМ Кострома от 10.01.08 - сводный (уточнение оплат)_Бюджет O'STIN-С.Петербург -ТЦ Сенная (15.06.09) (для импорта)_Бюджет СМ-Воронеж, ТЦ Московский проспект (09.11.09) (для импорта)_Бюджет СМ-Пермь, ТЦ Колизей (17(1).06.10) (для утверждения) Тхс+ОКС" xfId="642"/>
    <cellStyle name="_Отчет СМ Кострома от 10.01.08 - сводный (уточнение оплат)_Бюджет O'STIN-С.Петербург -ТЦ Сенная (15.06.09) (для импорта)_Бюджет СМ-Воронеж, ТЦ Московский проспект (09.11.09) (для импорта)_Бюджет_O'STIN-Пермь,_ТЦ_Колизей_(_19.04.10)_(для_утверждения)" xfId="643"/>
    <cellStyle name="_Отчет СМ Кострома от 10.01.08 - сводный (уточнение оплат)_Бюджет O'STIN-С.Петербург -ТЦ Сенная (15.06.09) (для импорта)_Бюджет СМ-Воронеж, ТЦ Московский проспект (09.11.09) (для импорта)_Демонтаж O'STIN-Старый Оскол" xfId="644"/>
    <cellStyle name="_Отчет СМ Кострома от 10.01.08 - сводный (уточнение оплат)_Бюджет O'STIN-С.Петербург -ТЦ Сенная (15.06.09) (для импорта)_Бюджет СМ-Екатеринбург, ТЦ Седьмое небо (03.11.09) (для импорта)" xfId="645"/>
    <cellStyle name="_Отчет СМ Кострома от 10.01.08 - сводный (уточнение оплат)_Бюджет O'STIN-С.Петербург -ТЦ Сенная (15.06.09) (для импорта)_Бюджет СМ-Екатеринбург, ТЦ Седьмое небо (03.11.09) (для импорта)_Tehnologiheskaq_karta_OSTIN" xfId="646"/>
    <cellStyle name="_Отчет СМ Кострома от 10.01.08 - сводный (уточнение оплат)_Бюджет O'STIN-С.Петербург -ТЦ Сенная (15.06.09) (для импорта)_Бюджет СМ-Екатеринбург, ТЦ Седьмое небо (03.11.09) (для импорта)_Бюджет O'STIN-Москва, ТЦ Вива (01(1).06.10) (на утверждение)" xfId="647"/>
    <cellStyle name="_Отчет СМ Кострома от 10.01.08 - сводный (уточнение оплат)_Бюджет O'STIN-С.Петербург -ТЦ Сенная (15.06.09) (для импорта)_Бюджет СМ-Екатеринбург, ТЦ Седьмое небо (03.11.09) (для импорта)_Бюджет O'STIN-Наб. Челны (27.02.10) (для утверждения)" xfId="648"/>
    <cellStyle name="_Отчет СМ Кострома от 10.01.08 - сводный (уточнение оплат)_Бюджет O'STIN-С.Петербург -ТЦ Сенная (15.06.09) (для импорта)_Бюджет СМ-Екатеринбург, ТЦ Седьмое небо (03.11.09) (для импорта)_Бюджет O'STIN-Пермь, ТЦ Столица( 16.03.10) (для утверждения)" xfId="649"/>
    <cellStyle name="_Отчет СМ Кострома от 10.01.08 - сводный (уточнение оплат)_Бюджет O'STIN-С.Петербург -ТЦ Сенная (15.06.09) (для импорта)_Бюджет СМ-Екатеринбург, ТЦ Седьмое небо (03.11.09) (для импорта)_Бюджет O'STIN-УФА (18.02.10) (для утверждения)" xfId="650"/>
    <cellStyle name="_Отчет СМ Кострома от 10.01.08 - сводный (уточнение оплат)_Бюджет O'STIN-С.Петербург -ТЦ Сенная (15.06.09) (для импорта)_Бюджет СМ-Екатеринбург, ТЦ Седьмое небо (03.11.09) (для импорта)_Бюджет СМ-Брянск, ТЦ Куб (25(1).05.10) (для утверждения)" xfId="651"/>
    <cellStyle name="_Отчет СМ Кострома от 10.01.08 - сводный (уточнение оплат)_Бюджет O'STIN-С.Петербург -ТЦ Сенная (15.06.09) (для импорта)_Бюджет СМ-Екатеринбург, ТЦ Седьмое небо (03.11.09) (для импорта)_Бюджет СМ-Пермь, ТЦ Колизей (17(1).06.10) (для утверждения) Тхс+ОКС" xfId="652"/>
    <cellStyle name="_Отчет СМ Кострома от 10.01.08 - сводный (уточнение оплат)_Бюджет O'STIN-С.Петербург -ТЦ Сенная (15.06.09) (для импорта)_Бюджет СМ-Екатеринбург, ТЦ Седьмое небо (03.11.09) (для импорта)_Бюджет_O'STIN-Пермь,_ТЦ_Колизей_(_19.04.10)_(для_утверждения)" xfId="653"/>
    <cellStyle name="_Отчет СМ Кострома от 10.01.08 - сводный (уточнение оплат)_Бюджет O'STIN-С.Петербург -ТЦ Сенная (15.06.09) (для импорта)_Бюджет СМ-Екатеринбург, ТЦ Седьмое небо (03.11.09) (для импорта)_Демонтаж O'STIN-Старый Оскол" xfId="654"/>
    <cellStyle name="_Отчет СМ Кострома от 10.01.08 - сводный (уточнение оплат)_Бюджет O'STIN-С.Петербург -ТЦ Сенная (15.06.09) (для импорта)_Бюджет СМ-Екатеринбург, ТЦ Седьмое небо ДОП1" xfId="655"/>
    <cellStyle name="_Отчет СМ Кострома от 10.01.08 - сводный (уточнение оплат)_Бюджет O'STIN-С.Петербург -ТЦ Сенная (15.06.09) (для импорта)_Бюджет СМ-Екатеринбург, ТЦ Седьмое небо ДОП1_Tehnologiheskaq_karta_OSTIN" xfId="656"/>
    <cellStyle name="_Отчет СМ Кострома от 10.01.08 - сводный (уточнение оплат)_Бюджет O'STIN-С.Петербург -ТЦ Сенная (15.06.09) (для импорта)_Бюджет СМ-Екатеринбург, ТЦ Седьмое небо ДОП1_Бюджет O'STIN-Москва, ТЦ Вива (01(1).06.10) (на утверждение)" xfId="657"/>
    <cellStyle name="_Отчет СМ Кострома от 10.01.08 - сводный (уточнение оплат)_Бюджет O'STIN-С.Петербург -ТЦ Сенная (15.06.09) (для импорта)_Бюджет СМ-Екатеринбург, ТЦ Седьмое небо ДОП1_Бюджет O'STIN-Наб. Челны (27.02.10) (для утверждения)" xfId="658"/>
    <cellStyle name="_Отчет СМ Кострома от 10.01.08 - сводный (уточнение оплат)_Бюджет O'STIN-С.Петербург -ТЦ Сенная (15.06.09) (для импорта)_Бюджет СМ-Екатеринбург, ТЦ Седьмое небо ДОП1_Бюджет O'STIN-Пермь, ТЦ Столица( 16.03.10) (для утверждения)" xfId="659"/>
    <cellStyle name="_Отчет СМ Кострома от 10.01.08 - сводный (уточнение оплат)_Бюджет O'STIN-С.Петербург -ТЦ Сенная (15.06.09) (для импорта)_Бюджет СМ-Екатеринбург, ТЦ Седьмое небо ДОП1_Бюджет O'STIN-УФА (18.02.10) (для утверждения)" xfId="660"/>
    <cellStyle name="_Отчет СМ Кострома от 10.01.08 - сводный (уточнение оплат)_Бюджет O'STIN-С.Петербург -ТЦ Сенная (15.06.09) (для импорта)_Бюджет СМ-Екатеринбург, ТЦ Седьмое небо ДОП1_Бюджет СМ-Брянск, ТЦ Куб (25(1).05.10) (для утверждения)" xfId="661"/>
    <cellStyle name="_Отчет СМ Кострома от 10.01.08 - сводный (уточнение оплат)_Бюджет O'STIN-С.Петербург -ТЦ Сенная (15.06.09) (для импорта)_Бюджет СМ-Екатеринбург, ТЦ Седьмое небо ДОП1_Бюджет СМ-Пермь, ТЦ Колизей (17(1).06.10) (для утверждения) Тхс+ОКС" xfId="662"/>
    <cellStyle name="_Отчет СМ Кострома от 10.01.08 - сводный (уточнение оплат)_Бюджет O'STIN-С.Петербург -ТЦ Сенная (15.06.09) (для импорта)_Бюджет СМ-Екатеринбург, ТЦ Седьмое небо ДОП1_Бюджет_O'STIN-Пермь,_ТЦ_Колизей_(_19.04.10)_(для_утверждения)" xfId="663"/>
    <cellStyle name="_Отчет СМ Кострома от 10.01.08 - сводный (уточнение оплат)_Бюджет O'STIN-С.Петербург -ТЦ Сенная (15.06.09) (для импорта)_Бюджет СМ-Екатеринбург, ТЦ Седьмое небо ДОП1_Демонтаж O'STIN-Старый Оскол" xfId="664"/>
    <cellStyle name="_Отчет СМ Кострома от 10.01.08 - сводный (уточнение оплат)_Бюджет O'STIN-С.Петербург -ТЦ Сенная (15.06.09) (для импорта)_Бюджет СМ-Екатеринбург, ТЦ Седьмое небо ДОП1_Демонтаж O'STIN-Старый Оскол_Бюджет O'STIN-Москва, ТЦ Вива (01(1).06.10) (на утверждение)" xfId="665"/>
    <cellStyle name="_Отчет СМ Кострома от 10.01.08 - сводный (уточнение оплат)_Бюджет O'STIN-С.Петербург -ТЦ Сенная (15.06.09) (для импорта)_Бюджет СМ-Екатеринбург, ТЦ Седьмое небо ДОП1_Демонтаж O'STIN-Старый Оскол_Бюджет СМ-Брянск, ТЦ Куб (25(1).05.10) (для утверждения)" xfId="666"/>
    <cellStyle name="_Отчет СМ Кострома от 10.01.08 - сводный (уточнение оплат)_Бюджет O'STIN-С.Петербург -ТЦ Сенная (15.06.09) (для импорта)_Бюджет СМ-Оренбург, ТЦ Армада (23.10.09) (для импорта)" xfId="667"/>
    <cellStyle name="_Отчет СМ Кострома от 10.01.08 - сводный (уточнение оплат)_Бюджет O'STIN-С.Петербург -ТЦ Сенная (15.06.09) (для импорта)_Бюджет СМ-Оренбург, ТЦ Армада (23.10.09) (для импорта)_Tehnologiheskaq_karta_OSTIN" xfId="668"/>
    <cellStyle name="_Отчет СМ Кострома от 10.01.08 - сводный (уточнение оплат)_Бюджет O'STIN-С.Петербург -ТЦ Сенная (15.06.09) (для импорта)_Бюджет СМ-Оренбург, ТЦ Армада (23.10.09) (для импорта)_Бюджет O'STIN-Москва, ТЦ Вива (01(1).06.10) (на утверждение)" xfId="669"/>
    <cellStyle name="_Отчет СМ Кострома от 10.01.08 - сводный (уточнение оплат)_Бюджет O'STIN-С.Петербург -ТЦ Сенная (15.06.09) (для импорта)_Бюджет СМ-Оренбург, ТЦ Армада (23.10.09) (для импорта)_Бюджет O'STIN-Наб. Челны (27.02.10) (для утверждения)" xfId="670"/>
    <cellStyle name="_Отчет СМ Кострома от 10.01.08 - сводный (уточнение оплат)_Бюджет O'STIN-С.Петербург -ТЦ Сенная (15.06.09) (для импорта)_Бюджет СМ-Оренбург, ТЦ Армада (23.10.09) (для импорта)_Бюджет O'STIN-Пермь, ТЦ Столица( 16.03.10) (для утверждения)" xfId="671"/>
    <cellStyle name="_Отчет СМ Кострома от 10.01.08 - сводный (уточнение оплат)_Бюджет O'STIN-С.Петербург -ТЦ Сенная (15.06.09) (для импорта)_Бюджет СМ-Оренбург, ТЦ Армада (23.10.09) (для импорта)_Бюджет O'STIN-УФА (18.02.10) (для утверждения)" xfId="672"/>
    <cellStyle name="_Отчет СМ Кострома от 10.01.08 - сводный (уточнение оплат)_Бюджет O'STIN-С.Петербург -ТЦ Сенная (15.06.09) (для импорта)_Бюджет СМ-Оренбург, ТЦ Армада (23.10.09) (для импорта)_Бюджет СМ-Брянск, ТЦ Куб (25(1).05.10) (для утверждения)" xfId="673"/>
    <cellStyle name="_Отчет СМ Кострома от 10.01.08 - сводный (уточнение оплат)_Бюджет O'STIN-С.Петербург -ТЦ Сенная (15.06.09) (для импорта)_Бюджет СМ-Оренбург, ТЦ Армада (23.10.09) (для импорта)_Бюджет СМ-Пермь, ТЦ Колизей (17(1).06.10) (для утверждения) Тхс+ОКС" xfId="674"/>
    <cellStyle name="_Отчет СМ Кострома от 10.01.08 - сводный (уточнение оплат)_Бюджет O'STIN-С.Петербург -ТЦ Сенная (15.06.09) (для импорта)_Бюджет СМ-Оренбург, ТЦ Армада (23.10.09) (для импорта)_Бюджет_O'STIN-Пермь,_ТЦ_Колизей_(_19.04.10)_(для_утверждения)" xfId="675"/>
    <cellStyle name="_Отчет СМ Кострома от 10.01.08 - сводный (уточнение оплат)_Бюджет O'STIN-С.Петербург -ТЦ Сенная (15.06.09) (для импорта)_Бюджет СМ-Оренбург, ТЦ Армада (23.10.09) (для импорта)_Демонтаж O'STIN-Старый Оскол" xfId="676"/>
    <cellStyle name="_Отчет СМ Кострома от 10.01.08 - сводный (уточнение оплат)_Бюджет O'STIN-С.Петербург -ТЦ Сенная (15.06.09) (для импорта)_Бюджет СМ-Оренбург, ТЦ Армада ДОП1" xfId="677"/>
    <cellStyle name="_Отчет СМ Кострома от 10.01.08 - сводный (уточнение оплат)_Бюджет O'STIN-С.Петербург -ТЦ Сенная (15.06.09) (для импорта)_Бюджет СМ-Оренбург, ТЦ Армада ДОП1_Tehnologiheskaq_karta_OSTIN" xfId="678"/>
    <cellStyle name="_Отчет СМ Кострома от 10.01.08 - сводный (уточнение оплат)_Бюджет O'STIN-С.Петербург -ТЦ Сенная (15.06.09) (для импорта)_Бюджет СМ-Оренбург, ТЦ Армада ДОП1_Бюджет O'STIN-Алтуфьево по ЭФЗ (07.03.10)" xfId="679"/>
    <cellStyle name="_Отчет СМ Кострома от 10.01.08 - сводный (уточнение оплат)_Бюджет O'STIN-С.Петербург -ТЦ Сенная (15.06.09) (для импорта)_Бюджет СМ-Оренбург, ТЦ Армада ДОП1_Бюджет O'STIN-Алтуфьево по ЭФЗ (07.03.10)_Бюджет СМ-Брянск, ТЦ Куб (25(1).05.10) (для утверждения)" xfId="680"/>
    <cellStyle name="_Отчет СМ Кострома от 10.01.08 - сводный (уточнение оплат)_Бюджет O'STIN-С.Петербург -ТЦ Сенная (15.06.09) (для импорта)_Бюджет СМ-Оренбург, ТЦ Армада ДОП1_Бюджет O'STIN-Москва, ТЦ Вива (01(1).06.10) (на утверждение)" xfId="681"/>
    <cellStyle name="_Отчет СМ Кострома от 10.01.08 - сводный (уточнение оплат)_Бюджет O'STIN-С.Петербург -ТЦ Сенная (15.06.09) (для импорта)_Бюджет СМ-Оренбург, ТЦ Армада ДОП1_Бюджет O'STIN-Наб. Челны (27.02.10) (для утверждения)" xfId="682"/>
    <cellStyle name="_Отчет СМ Кострома от 10.01.08 - сводный (уточнение оплат)_Бюджет O'STIN-С.Петербург -ТЦ Сенная (15.06.09) (для импорта)_Бюджет СМ-Оренбург, ТЦ Армада ДОП1_Бюджет O'STIN-Пермь, ТЦ Столица( 16.03.10) (для утверждения)" xfId="683"/>
    <cellStyle name="_Отчет СМ Кострома от 10.01.08 - сводный (уточнение оплат)_Бюджет O'STIN-С.Петербург -ТЦ Сенная (15.06.09) (для импорта)_Бюджет СМ-Оренбург, ТЦ Армада ДОП1_Бюджет O'STIN-СПБ ТЦ Атмосфера (18.02.10) (для утверждения)" xfId="684"/>
    <cellStyle name="_Отчет СМ Кострома от 10.01.08 - сводный (уточнение оплат)_Бюджет O'STIN-С.Петербург -ТЦ Сенная (15.06.09) (для импорта)_Бюджет СМ-Оренбург, ТЦ Армада ДОП1_Бюджет O'STIN-УФА (18.02.10) (для утверждения)" xfId="685"/>
    <cellStyle name="_Отчет СМ Кострома от 10.01.08 - сводный (уточнение оплат)_Бюджет O'STIN-С.Петербург -ТЦ Сенная (15.06.09) (для импорта)_Бюджет СМ-Оренбург, ТЦ Армада ДОП1_Бюджет СМ-Брянск, ТЦ Куб (25(1).05.10) (для утверждения)" xfId="686"/>
    <cellStyle name="_Отчет СМ Кострома от 10.01.08 - сводный (уточнение оплат)_Бюджет O'STIN-С.Петербург -ТЦ Сенная (15.06.09) (для импорта)_Бюджет СМ-Оренбург, ТЦ Армада ДОП1_Бюджет СМ-Пермь, ТЦ Колизей (17(1).06.10) (для утверждения) Тхс+ОКС" xfId="687"/>
    <cellStyle name="_Отчет СМ Кострома от 10.01.08 - сводный (уточнение оплат)_Бюджет O'STIN-С.Петербург -ТЦ Сенная (15.06.09) (для импорта)_Бюджет СМ-Оренбург, ТЦ Армада ДОП1_Бюджет_O'STIN_Курган,_ТЦ_Пушкинский_(15.04.10)_(для_утверждения)" xfId="688"/>
    <cellStyle name="_Отчет СМ Кострома от 10.01.08 - сводный (уточнение оплат)_Бюджет O'STIN-С.Петербург -ТЦ Сенная (15.06.09) (для импорта)_Бюджет СМ-Оренбург, ТЦ Армада ДОП1_Бюджет_O'STIN-Пермь,_ТЦ_Колизей_(_15.04.10)_(для_утверждения)(1)" xfId="689"/>
    <cellStyle name="_Отчет СМ Кострома от 10.01.08 - сводный (уточнение оплат)_Бюджет O'STIN-С.Петербург -ТЦ Сенная (15.06.09) (для импорта)_Бюджет СМ-Оренбург, ТЦ Армада ДОП1_Бюджет_O'STIN-Пермь,_ТЦ_Колизей_(_19.04.10)_(для_утверждения)" xfId="690"/>
    <cellStyle name="_Отчет СМ Кострома от 10.01.08 - сводный (уточнение оплат)_Бюджет O'STIN-С.Петербург -ТЦ Сенная (15.06.09) (для импорта)_Бюджет СМ-Оренбург, ТЦ Армада ДОП1_Бюджет_O'STIN-Пермь,_ТЦ_Колизей_(16.04.10)_(для_утверждения)(1)" xfId="691"/>
    <cellStyle name="_Отчет СМ Кострома от 10.01.08 - сводный (уточнение оплат)_Бюджет O'STIN-С.Петербург -ТЦ Сенная (15.06.09) (для импорта)_Бюджет СМ-Оренбург, ТЦ Армада ДОП1_Демонтаж O'STIN-Старый Оскол" xfId="692"/>
    <cellStyle name="_Отчет СМ Кострома от 10.01.08 - сводный (уточнение оплат)_Бюджет O'STIN-С.Петербург -ТЦ Сенная (15.06.09) (для импорта)_Бюджет СМ-Оренбург, ТЦ Армада ДОП1_Демонтаж O'STIN-Старый Оскол_Бюджет O'STIN-Москва, ТЦ Вива (01(1).06.10) (на утверждение)" xfId="693"/>
    <cellStyle name="_Отчет СМ Кострома от 10.01.08 - сводный (уточнение оплат)_Бюджет O'STIN-С.Петербург -ТЦ Сенная (15.06.09) (для импорта)_Бюджет СМ-Оренбург, ТЦ Армада ДОП1_Демонтаж O'STIN-Старый Оскол_Бюджет СМ-Брянск, ТЦ Куб (25(1).05.10) (для утверждения)" xfId="694"/>
    <cellStyle name="_Отчет СМ Кострома от 10.01.08 - сводный (уточнение оплат)_Бюджет O'STIN-С.Петербург -ТЦ Сенная (15.06.09) (для импорта)_Бюджет СМ-Оренбург, ТЦ Армада ДОП1_Демонтаж O'STIN-Старый Оскол_Бюджет СМ-Пермь, ТЦ Колизей (17(1).06.10) (для утверждения) Тхс+ОКС" xfId="695"/>
    <cellStyle name="_Отчет СМ Кострома от 10.01.08 - сводный (уточнение оплат)_Бюджет O'STIN-С.Петербург -ТЦ Сенная (15.06.09) (для импорта)_Бюджет СМ-Оренбург, ТЦ Армада ДОП1_Демонтаж O'STIN-Старый Оскол_Бюджет_O'STIN-Пермь,_ТЦ_Колизей_(_19.04.10)_(для_утверждения)" xfId="696"/>
    <cellStyle name="_Отчет СМ Кострома от 10.01.08 - сводный (уточнение оплат)_Бюджет O'STIN-С.Петербург -ТЦ Сенная (15.06.09) (для импорта)_Бюджет СМ-Пермь, ТЦ Колизей (17(1).06.10) (для утверждения) Тхс+ОКС" xfId="697"/>
    <cellStyle name="_Отчет СМ Кострома от 10.01.08 - сводный (уточнение оплат)_Бюджет O'STIN-С.Петербург -ТЦ Сенная (15.06.09) (для импорта)_Бюджет СМ-Пермь,ТЦ Семья (01.10.09) (для импорта)" xfId="698"/>
    <cellStyle name="_Отчет СМ Кострома от 10.01.08 - сводный (уточнение оплат)_Бюджет O'STIN-С.Петербург -ТЦ Сенная (15.06.09) (для импорта)_Бюджет СМ-Пермь,ТЦ Семья (01.10.09) (для импорта)_Tehnologiheskaq_karta_OSTIN" xfId="699"/>
    <cellStyle name="_Отчет СМ Кострома от 10.01.08 - сводный (уточнение оплат)_Бюджет O'STIN-С.Петербург -ТЦ Сенная (15.06.09) (для импорта)_Бюджет СМ-Пермь,ТЦ Семья (01.10.09) (для импорта)_Бюджет O'STIN-Москва, ТЦ Вива (01(1).06.10) (на утверждение)" xfId="700"/>
    <cellStyle name="_Отчет СМ Кострома от 10.01.08 - сводный (уточнение оплат)_Бюджет O'STIN-С.Петербург -ТЦ Сенная (15.06.09) (для импорта)_Бюджет СМ-Пермь,ТЦ Семья (01.10.09) (для импорта)_Бюджет O'STIN-Наб. Челны (27.02.10) (для утверждения)" xfId="701"/>
    <cellStyle name="_Отчет СМ Кострома от 10.01.08 - сводный (уточнение оплат)_Бюджет O'STIN-С.Петербург -ТЦ Сенная (15.06.09) (для импорта)_Бюджет СМ-Пермь,ТЦ Семья (01.10.09) (для импорта)_Бюджет O'STIN-Пермь, ТЦ Столица( 16.03.10) (для утверждения)" xfId="702"/>
    <cellStyle name="_Отчет СМ Кострома от 10.01.08 - сводный (уточнение оплат)_Бюджет O'STIN-С.Петербург -ТЦ Сенная (15.06.09) (для импорта)_Бюджет СМ-Пермь,ТЦ Семья (01.10.09) (для импорта)_Бюджет O'STIN-УФА (18.02.10) (для утверждения)" xfId="703"/>
    <cellStyle name="_Отчет СМ Кострома от 10.01.08 - сводный (уточнение оплат)_Бюджет O'STIN-С.Петербург -ТЦ Сенная (15.06.09) (для импорта)_Бюджет СМ-Пермь,ТЦ Семья (01.10.09) (для импорта)_Бюджет СМ-Брянск, ТЦ Куб (25(1).05.10) (для утверждения)" xfId="704"/>
    <cellStyle name="_Отчет СМ Кострома от 10.01.08 - сводный (уточнение оплат)_Бюджет O'STIN-С.Петербург -ТЦ Сенная (15.06.09) (для импорта)_Бюджет СМ-Пермь,ТЦ Семья (01.10.09) (для импорта)_Бюджет СМ-Пермь, ТЦ Колизей (17(1).06.10) (для утверждения) Тхс+ОКС" xfId="705"/>
    <cellStyle name="_Отчет СМ Кострома от 10.01.08 - сводный (уточнение оплат)_Бюджет O'STIN-С.Петербург -ТЦ Сенная (15.06.09) (для импорта)_Бюджет СМ-Пермь,ТЦ Семья (01.10.09) (для импорта)_Бюджет_O'STIN-Пермь,_ТЦ_Колизей_(_19.04.10)_(для_утверждения)" xfId="706"/>
    <cellStyle name="_Отчет СМ Кострома от 10.01.08 - сводный (уточнение оплат)_Бюджет O'STIN-С.Петербург -ТЦ Сенная (15.06.09) (для импорта)_Бюджет СМ-Пермь,ТЦ Семья (01.10.09) (для импорта)_Демонтаж O'STIN-Старый Оскол" xfId="707"/>
    <cellStyle name="_Отчет СМ Кострома от 10.01.08 - сводный (уточнение оплат)_Бюджет O'STIN-С.Петербург -ТЦ Сенная (15.06.09) (для импорта)_Бюджет СМ-Пермь,ТЦ Семья ДОП1" xfId="708"/>
    <cellStyle name="_Отчет СМ Кострома от 10.01.08 - сводный (уточнение оплат)_Бюджет O'STIN-С.Петербург -ТЦ Сенная (15.06.09) (для импорта)_Бюджет СМ-Пермь,ТЦ Семья ДОП1_Tehnologiheskaq_karta_OSTIN" xfId="709"/>
    <cellStyle name="_Отчет СМ Кострома от 10.01.08 - сводный (уточнение оплат)_Бюджет O'STIN-С.Петербург -ТЦ Сенная (15.06.09) (для импорта)_Бюджет СМ-Пермь,ТЦ Семья ДОП1_Бюджет O'STIN-Москва, ТЦ Вива (01(1).06.10) (на утверждение)" xfId="710"/>
    <cellStyle name="_Отчет СМ Кострома от 10.01.08 - сводный (уточнение оплат)_Бюджет O'STIN-С.Петербург -ТЦ Сенная (15.06.09) (для импорта)_Бюджет СМ-Пермь,ТЦ Семья ДОП1_Бюджет O'STIN-Наб. Челны (27.02.10) (для утверждения)" xfId="711"/>
    <cellStyle name="_Отчет СМ Кострома от 10.01.08 - сводный (уточнение оплат)_Бюджет O'STIN-С.Петербург -ТЦ Сенная (15.06.09) (для импорта)_Бюджет СМ-Пермь,ТЦ Семья ДОП1_Бюджет O'STIN-Пермь, ТЦ Столица( 16.03.10) (для утверждения)" xfId="712"/>
    <cellStyle name="_Отчет СМ Кострома от 10.01.08 - сводный (уточнение оплат)_Бюджет O'STIN-С.Петербург -ТЦ Сенная (15.06.09) (для импорта)_Бюджет СМ-Пермь,ТЦ Семья ДОП1_Бюджет O'STIN-УФА (18.02.10) (для утверждения)" xfId="713"/>
    <cellStyle name="_Отчет СМ Кострома от 10.01.08 - сводный (уточнение оплат)_Бюджет O'STIN-С.Петербург -ТЦ Сенная (15.06.09) (для импорта)_Бюджет СМ-Пермь,ТЦ Семья ДОП1_Бюджет O'STIN-УФА (18.02.10) (для утверждения)_Бюджет СМ-Брянск, ТЦ Куб (25(1).05.10) (для утверждения)" xfId="714"/>
    <cellStyle name="_Отчет СМ Кострома от 10.01.08 - сводный (уточнение оплат)_Бюджет O'STIN-С.Петербург -ТЦ Сенная (15.06.09) (для импорта)_Бюджет СМ-Пермь,ТЦ Семья ДОП1_Бюджет СМ-Брянск, ТЦ Куб (25(1).05.10) (для утверждения)" xfId="715"/>
    <cellStyle name="_Отчет СМ Кострома от 10.01.08 - сводный (уточнение оплат)_Бюджет O'STIN-С.Петербург -ТЦ Сенная (15.06.09) (для импорта)_Бюджет СМ-Пермь,ТЦ Семья ДОП1_Бюджет СМ-Пермь, ТЦ Колизей (17(1).06.10) (для утверждения) Тхс+ОКС" xfId="716"/>
    <cellStyle name="_Отчет СМ Кострома от 10.01.08 - сводный (уточнение оплат)_Бюджет O'STIN-С.Петербург -ТЦ Сенная (15.06.09) (для импорта)_Бюджет СМ-Пермь,ТЦ Семья ДОП1_Бюджет_O'STIN-Пермь,_ТЦ_Колизей_(_19.04.10)_(для_утверждения)" xfId="717"/>
    <cellStyle name="_Отчет СМ Кострома от 10.01.08 - сводный (уточнение оплат)_Бюджет O'STIN-С.Петербург -ТЦ Сенная (15.06.09) (для импорта)_Бюджет СМ-Пермь,ТЦ Семья ДОП1_Демонтаж O'STIN-Старый Оскол" xfId="718"/>
    <cellStyle name="_Отчет СМ Кострома от 10.01.08 - сводный (уточнение оплат)_Бюджет O'STIN-С.Петербург -ТЦ Сенная (15.06.09) (для импорта)_Бюджет СМ-Пермь,ТЦ Семья ДОП1_Демонтаж O'STIN-Старый Оскол_Бюджет O'STIN-Москва, ТЦ Вива (01(1).06.10) (на утверждение)" xfId="719"/>
    <cellStyle name="_Отчет СМ Кострома от 10.01.08 - сводный (уточнение оплат)_Бюджет O'STIN-С.Петербург -ТЦ Сенная (15.06.09) (для импорта)_Бюджет СМ-Пермь,ТЦ Семья ДОП1_Демонтаж O'STIN-Старый Оскол_Бюджет СМ-Брянск, ТЦ Куб (25(1).05.10) (для утверждения)" xfId="720"/>
    <cellStyle name="_Отчет СМ Кострома от 10.01.08 - сводный (уточнение оплат)_Бюджет O'STIN-С.Петербург -ТЦ Сенная (15.06.09) (для импорта)_Бюджет СМ-Пермь,ТЦ Семья ДОП1_Демонтаж O'STIN-Старый Оскол_Бюджет СМ-Пермь, ТЦ Колизей (17(1).06.10) (для утверждения) Тхс+ОКС" xfId="721"/>
    <cellStyle name="_Отчет СМ Кострома от 10.01.08 - сводный (уточнение оплат)_Бюджет O'STIN-С.Петербург -ТЦ Сенная (15.06.09) (для импорта)_Бюджет СМ-Пермь,ТЦ Семья ДОП1_Демонтаж O'STIN-Старый Оскол_Бюджет_O'STIN-Пермь,_ТЦ_Колизей_(_19.04.10)_(для_утверждения)" xfId="722"/>
    <cellStyle name="_Отчет СМ Кострома от 10.01.08 - сводный (уточнение оплат)_Бюджет O'STIN-С.Петербург -ТЦ Сенная (15.06.09) (для импорта)_Бюджет СМ-Пермь,ТЦ Семья ДОП2" xfId="723"/>
    <cellStyle name="_Отчет СМ Кострома от 10.01.08 - сводный (уточнение оплат)_Бюджет O'STIN-С.Петербург -ТЦ Сенная (15.06.09) (для импорта)_Бюджет СМ-Пермь,ТЦ Семья ДОП2_Tehnologiheskaq_karta_OSTIN" xfId="724"/>
    <cellStyle name="_Отчет СМ Кострома от 10.01.08 - сводный (уточнение оплат)_Бюджет O'STIN-С.Петербург -ТЦ Сенная (15.06.09) (для импорта)_Бюджет СМ-Пермь,ТЦ Семья ДОП2_Бюджет O'STIN-Москва, ТЦ Вива (01(1).06.10) (на утверждение)" xfId="725"/>
    <cellStyle name="_Отчет СМ Кострома от 10.01.08 - сводный (уточнение оплат)_Бюджет O'STIN-С.Петербург -ТЦ Сенная (15.06.09) (для импорта)_Бюджет СМ-Пермь,ТЦ Семья ДОП2_Бюджет O'STIN-Наб. Челны (27.02.10) (для утверждения)" xfId="726"/>
    <cellStyle name="_Отчет СМ Кострома от 10.01.08 - сводный (уточнение оплат)_Бюджет O'STIN-С.Петербург -ТЦ Сенная (15.06.09) (для импорта)_Бюджет СМ-Пермь,ТЦ Семья ДОП2_Бюджет O'STIN-Пермь, ТЦ Столица( 16.03.10) (для утверждения)" xfId="727"/>
    <cellStyle name="_Отчет СМ Кострома от 10.01.08 - сводный (уточнение оплат)_Бюджет O'STIN-С.Петербург -ТЦ Сенная (15.06.09) (для импорта)_Бюджет СМ-Пермь,ТЦ Семья ДОП2_Бюджет O'STIN-УФА (18.02.10) (для утверждения)" xfId="728"/>
    <cellStyle name="_Отчет СМ Кострома от 10.01.08 - сводный (уточнение оплат)_Бюджет O'STIN-С.Петербург -ТЦ Сенная (15.06.09) (для импорта)_Бюджет СМ-Пермь,ТЦ Семья ДОП2_Бюджет O'STIN-УФА (18.02.10) (для утверждения)_Бюджет СМ-Брянск, ТЦ Куб (25(1).05.10) (для утверждения)" xfId="729"/>
    <cellStyle name="_Отчет СМ Кострома от 10.01.08 - сводный (уточнение оплат)_Бюджет O'STIN-С.Петербург -ТЦ Сенная (15.06.09) (для импорта)_Бюджет СМ-Пермь,ТЦ Семья ДОП2_Бюджет СМ-Брянск, ТЦ Куб (25(1).05.10) (для утверждения)" xfId="730"/>
    <cellStyle name="_Отчет СМ Кострома от 10.01.08 - сводный (уточнение оплат)_Бюджет O'STIN-С.Петербург -ТЦ Сенная (15.06.09) (для импорта)_Бюджет СМ-Пермь,ТЦ Семья ДОП2_Бюджет СМ-Пермь, ТЦ Колизей (17(1).06.10) (для утверждения) Тхс+ОКС" xfId="731"/>
    <cellStyle name="_Отчет СМ Кострома от 10.01.08 - сводный (уточнение оплат)_Бюджет O'STIN-С.Петербург -ТЦ Сенная (15.06.09) (для импорта)_Бюджет СМ-Пермь,ТЦ Семья ДОП2_Бюджет_O'STIN-Пермь,_ТЦ_Колизей_(_19.04.10)_(для_утверждения)" xfId="732"/>
    <cellStyle name="_Отчет СМ Кострома от 10.01.08 - сводный (уточнение оплат)_Бюджет O'STIN-С.Петербург -ТЦ Сенная (15.06.09) (для импорта)_Бюджет СМ-Пермь,ТЦ Семья ДОП2_Демонтаж O'STIN-Старый Оскол" xfId="733"/>
    <cellStyle name="_Отчет СМ Кострома от 10.01.08 - сводный (уточнение оплат)_Бюджет O'STIN-С.Петербург -ТЦ Сенная (15.06.09) (для импорта)_Бюджет СМ-Пермь,ТЦ Семья ДОП2_Демонтаж O'STIN-Старый Оскол_Бюджет O'STIN-Москва, ТЦ Вива (01(1).06.10) (на утверждение)" xfId="734"/>
    <cellStyle name="_Отчет СМ Кострома от 10.01.08 - сводный (уточнение оплат)_Бюджет O'STIN-С.Петербург -ТЦ Сенная (15.06.09) (для импорта)_Бюджет СМ-Пермь,ТЦ Семья ДОП2_Демонтаж O'STIN-Старый Оскол_Бюджет СМ-Брянск, ТЦ Куб (25(1).05.10) (для утверждения)" xfId="735"/>
    <cellStyle name="_Отчет СМ Кострома от 10.01.08 - сводный (уточнение оплат)_Бюджет O'STIN-С.Петербург -ТЦ Сенная (15.06.09) (для импорта)_Бюджет СМ-Пермь,ТЦ Семья ДОП2_Демонтаж O'STIN-Старый Оскол_Бюджет СМ-Пермь, ТЦ Колизей (17(1).06.10) (для утверждения) Тхс+ОКС" xfId="736"/>
    <cellStyle name="_Отчет СМ Кострома от 10.01.08 - сводный (уточнение оплат)_Бюджет O'STIN-С.Петербург -ТЦ Сенная (15.06.09) (для импорта)_Бюджет СМ-Пермь,ТЦ Семья ДОП2_Демонтаж O'STIN-Старый Оскол_Бюджет_O'STIN-Пермь,_ТЦ_Колизей_(_19.04.10)_(для_утверждения)" xfId="737"/>
    <cellStyle name="_Отчет СМ Кострома от 10.01.08 - сводный (уточнение оплат)_Бюджет O'STIN-С.Петербург -ТЦ Сенная (15.06.09) (для импорта)_Бюджет СМ-Пятигорск, Гипер (20.11.09) ДОП2 (для импорта)" xfId="738"/>
    <cellStyle name="_Отчет СМ Кострома от 10.01.08 - сводный (уточнение оплат)_Бюджет O'STIN-С.Петербург -ТЦ Сенная (15.06.09) (для импорта)_Бюджет СМ-Пятигорск, Гипер (20.11.09) ДОП2 (для импорта)_Tehnologiheskaq_karta_OSTIN" xfId="739"/>
    <cellStyle name="_Отчет СМ Кострома от 10.01.08 - сводный (уточнение оплат)_Бюджет O'STIN-С.Петербург -ТЦ Сенная (15.06.09) (для импорта)_Бюджет СМ-Пятигорск, Гипер (20.11.09) ДОП2 (для импорта)_Бюджет O'STIN-Москва, ТЦ Вива (01(1).06.10) (на утверждение)" xfId="740"/>
    <cellStyle name="_Отчет СМ Кострома от 10.01.08 - сводный (уточнение оплат)_Бюджет O'STIN-С.Петербург -ТЦ Сенная (15.06.09) (для импорта)_Бюджет СМ-Пятигорск, Гипер (20.11.09) ДОП2 (для импорта)_Бюджет O'STIN-Наб. Челны (27.02.10) (для утверждения)" xfId="741"/>
    <cellStyle name="_Отчет СМ Кострома от 10.01.08 - сводный (уточнение оплат)_Бюджет O'STIN-С.Петербург -ТЦ Сенная (15.06.09) (для импорта)_Бюджет СМ-Пятигорск, Гипер (20.11.09) ДОП2 (для импорта)_Бюджет O'STIN-Пермь, ТЦ Столица( 16.03.10) (для утверждения)" xfId="742"/>
    <cellStyle name="_Отчет СМ Кострома от 10.01.08 - сводный (уточнение оплат)_Бюджет O'STIN-С.Петербург -ТЦ Сенная (15.06.09) (для импорта)_Бюджет СМ-Пятигорск, Гипер (20.11.09) ДОП2 (для импорта)_Бюджет O'STIN-УФА (18.02.10) (для утверждения)" xfId="743"/>
    <cellStyle name="_Отчет СМ Кострома от 10.01.08 - сводный (уточнение оплат)_Бюджет O'STIN-С.Петербург -ТЦ Сенная (15.06.09) (для импорта)_Бюджет СМ-Пятигорск, Гипер (20.11.09) ДОП2 (для импорта)_Бюджет СМ-Брянск, ТЦ Куб (25(1).05.10) (для утверждения)" xfId="744"/>
    <cellStyle name="_Отчет СМ Кострома от 10.01.08 - сводный (уточнение оплат)_Бюджет O'STIN-С.Петербург -ТЦ Сенная (15.06.09) (для импорта)_Бюджет СМ-Пятигорск, Гипер (20.11.09) ДОП2 (для импорта)_Бюджет СМ-Пермь, ТЦ Колизей (17(1).06.10) (для утверждения) Тхс+ОКС" xfId="745"/>
    <cellStyle name="_Отчет СМ Кострома от 10.01.08 - сводный (уточнение оплат)_Бюджет O'STIN-С.Петербург -ТЦ Сенная (15.06.09) (для импорта)_Бюджет СМ-Пятигорск, Гипер (20.11.09) ДОП2 (для импорта)_Бюджет_O'STIN-Пермь,_ТЦ_Колизей_(_19.04.10)_(для_утверждения)" xfId="746"/>
    <cellStyle name="_Отчет СМ Кострома от 10.01.08 - сводный (уточнение оплат)_Бюджет O'STIN-С.Петербург -ТЦ Сенная (15.06.09) (для импорта)_Бюджет СМ-Пятигорск, Гипер (20.11.09) ДОП2 (для импорта)_Демонтаж O'STIN-Старый Оскол" xfId="747"/>
    <cellStyle name="_Отчет СМ Кострома от 10.01.08 - сводный (уточнение оплат)_Бюджет O'STIN-С.Петербург -ТЦ Сенная (15.06.09) (для импорта)_Бюджет СМ-УФА, ТРЦ Простор (10.11.09) (для импорта)" xfId="748"/>
    <cellStyle name="_Отчет СМ Кострома от 10.01.08 - сводный (уточнение оплат)_Бюджет O'STIN-С.Петербург -ТЦ Сенная (15.06.09) (для импорта)_Бюджет СМ-УФА, ТРЦ Простор (10.11.09) (для импорта)_Tehnologiheskaq_karta_OSTIN" xfId="749"/>
    <cellStyle name="_Отчет СМ Кострома от 10.01.08 - сводный (уточнение оплат)_Бюджет O'STIN-С.Петербург -ТЦ Сенная (15.06.09) (для импорта)_Бюджет СМ-УФА, ТРЦ Простор (10.11.09) (для импорта)_Бюджет O'STIN-Москва, ТЦ Вива (01(1).06.10) (на утверждение)" xfId="750"/>
    <cellStyle name="_Отчет СМ Кострома от 10.01.08 - сводный (уточнение оплат)_Бюджет O'STIN-С.Петербург -ТЦ Сенная (15.06.09) (для импорта)_Бюджет СМ-УФА, ТРЦ Простор (10.11.09) (для импорта)_Бюджет O'STIN-Наб. Челны (27.02.10) (для утверждения)" xfId="751"/>
    <cellStyle name="_Отчет СМ Кострома от 10.01.08 - сводный (уточнение оплат)_Бюджет O'STIN-С.Петербург -ТЦ Сенная (15.06.09) (для импорта)_Бюджет СМ-УФА, ТРЦ Простор (10.11.09) (для импорта)_Бюджет O'STIN-Пермь, ТЦ Столица( 16.03.10) (для утверждения)" xfId="752"/>
    <cellStyle name="_Отчет СМ Кострома от 10.01.08 - сводный (уточнение оплат)_Бюджет O'STIN-С.Петербург -ТЦ Сенная (15.06.09) (для импорта)_Бюджет СМ-УФА, ТРЦ Простор (10.11.09) (для импорта)_Бюджет O'STIN-УФА (18.02.10) (для утверждения)" xfId="753"/>
    <cellStyle name="_Отчет СМ Кострома от 10.01.08 - сводный (уточнение оплат)_Бюджет O'STIN-С.Петербург -ТЦ Сенная (15.06.09) (для импорта)_Бюджет СМ-УФА, ТРЦ Простор (10.11.09) (для импорта)_Бюджет СМ-Брянск, ТЦ Куб (25(1).05.10) (для утверждения)" xfId="754"/>
    <cellStyle name="_Отчет СМ Кострома от 10.01.08 - сводный (уточнение оплат)_Бюджет O'STIN-С.Петербург -ТЦ Сенная (15.06.09) (для импорта)_Бюджет СМ-УФА, ТРЦ Простор (10.11.09) (для импорта)_Бюджет СМ-Пермь, ТЦ Колизей (17(1).06.10) (для утверждения) Тхс+ОКС" xfId="755"/>
    <cellStyle name="_Отчет СМ Кострома от 10.01.08 - сводный (уточнение оплат)_Бюджет O'STIN-С.Петербург -ТЦ Сенная (15.06.09) (для импорта)_Бюджет СМ-УФА, ТРЦ Простор (10.11.09) (для импорта)_Бюджет_O'STIN-Пермь,_ТЦ_Колизей_(_19.04.10)_(для_утверждения)" xfId="756"/>
    <cellStyle name="_Отчет СМ Кострома от 10.01.08 - сводный (уточнение оплат)_Бюджет O'STIN-С.Петербург -ТЦ Сенная (15.06.09) (для импорта)_Бюджет СМ-УФА, ТРЦ Простор (10.11.09) (для импорта)_Демонтаж O'STIN-Старый Оскол" xfId="757"/>
    <cellStyle name="_Отчет СМ Кострома от 10.01.08 - сводный (уточнение оплат)_Бюджет O'STIN-С.Петербург -ТЦ Сенная (15.06.09) (для импорта)_Бюджет_O'STIN_Курган,_ТЦ_Пушкинский_(15.04.10)_(для_утверждения)" xfId="758"/>
    <cellStyle name="_Отчет СМ Кострома от 10.01.08 - сводный (уточнение оплат)_Бюджет O'STIN-С.Петербург -ТЦ Сенная (15.06.09) (для импорта)_Бюджет_O'STIN_Курган,_ТЦ_Пушкинский_(15.04.10)_(для_утверждения)_Бюджет_O'STIN-Пермь,_ТЦ_Колизей_(_19.04.10)_(для_утверждения)" xfId="759"/>
    <cellStyle name="_Отчет СМ Кострома от 10.01.08 - сводный (уточнение оплат)_Бюджет O'STIN-С.Петербург -ТЦ Сенная (15.06.09) (для импорта)_Бюджет_O'STIN-Пермь,_ТЦ_Колизей_(_15.04.10)_(для_утверждения)(1)" xfId="760"/>
    <cellStyle name="_Отчет СМ Кострома от 10.01.08 - сводный (уточнение оплат)_Бюджет O'STIN-С.Петербург -ТЦ Сенная (15.06.09) (для импорта)_Бюджет_O'STIN-Пермь,_ТЦ_Колизей_(_15.04.10)_(для_утверждения)(1)_Бюджет_O'STIN-Пермь,_ТЦ_Колизей_(_19.04.10)_(для_утверждения)" xfId="761"/>
    <cellStyle name="_Отчет СМ Кострома от 10.01.08 - сводный (уточнение оплат)_Бюджет O'STIN-С.Петербург -ТЦ Сенная (15.06.09) (для импорта)_Бюджет_O'STIN-Пермь,_ТЦ_Колизей_(_19.04.10)_(для_утверждения)" xfId="762"/>
    <cellStyle name="_Отчет СМ Кострома от 10.01.08 - сводный (уточнение оплат)_Бюджет O'STIN-С.Петербург -ТЦ Сенная (15.06.09) (для импорта)_Бюджет_O'STIN-Пермь,_ТЦ_Колизей_(16.04.10)_(для_утверждения)(1)" xfId="763"/>
    <cellStyle name="_Отчет СМ Кострома от 10.01.08 - сводный (уточнение оплат)_Бюджет O'STIN-С.Петербург -ТЦ Сенная (15.06.09) (для импорта)_Бюджет_O'STIN-Пермь,_ТЦ_Колизей_(16.04.10)_(для_утверждения)(1)_Бюджет_O'STIN-Пермь,_ТЦ_Колизей_(_19.04.10)_(для_утверждения)" xfId="764"/>
    <cellStyle name="_Отчет СМ Кострома от 10.01.08 - сводный (уточнение оплат)_Бюджет O'STIN-С.Петербург -ТЦ Сенная (15.06.09) (для импорта)_Демонтаж O'STIN-Старый Оскол" xfId="765"/>
    <cellStyle name="_Отчет СМ Кострома от 10.01.08 - сводный (уточнение оплат)_Бюджет O'STIN-С.Петербург -ТЦ Сенная (15.06.09) (для импорта)_Демонтаж O'STIN-Старый Оскол_Бюджет O'STIN-Москва, ТЦ Вива (01(1).06.10) (на утверждение)" xfId="766"/>
    <cellStyle name="_Отчет СМ Кострома от 10.01.08 - сводный (уточнение оплат)_Бюджет O'STIN-С.Петербург -ТЦ Сенная (15.06.09) (для импорта)_Демонтаж O'STIN-Старый Оскол_Бюджет СМ-Брянск, ТЦ Куб (25(1).05.10) (для утверждения)" xfId="767"/>
    <cellStyle name="_Отчет СМ Кострома от 10.01.08 - сводный (уточнение оплат)_Бюджет O'STIN-С.Петербург -ТЦ Сенная (15.06.09) (для импорта)_Демонтаж O'STIN-Старый Оскол_Бюджет СМ-Пермь, ТЦ Колизей (17(1).06.10) (для утверждения) Тхс+ОКС" xfId="768"/>
    <cellStyle name="_Отчет СМ Кострома от 10.01.08 - сводный (уточнение оплат)_Бюджет O'STIN-С.Петербург -ТЦ Сенная (15.06.09) (для импорта)_Демонтаж O'STIN-Старый Оскол_Бюджет_O'STIN-Пермь,_ТЦ_Колизей_(_19.04.10)_(для_утверждения)" xfId="769"/>
    <cellStyle name="_Отчет СМ Кострома от 10.01.08 - сводный (уточнение оплат)_Бюджет O'STIN-С.Петербург -ТЦ Сенная (15.06.09) (для импорта)_Спецификация материалов" xfId="770"/>
    <cellStyle name="_Отчет СМ Кострома от 10.01.08 - сводный (уточнение оплат)_Бюджет O'STIN-С.Петербург -ТЦ Сенная (15.06.09) (для импорта)_Спецификация материалов Екатеринбург - ТЦ Седьмое небо" xfId="771"/>
    <cellStyle name="_Отчет СМ Кострома от 10.01.08 - сводный (уточнение оплат)_Бюджет O'STIN-С.Петербург -ТЦ Сенная (15.06.09) (для импорта)_Спецификация материалов Екатеринбург - ТЦ Седьмое небо_Tehnologiheskaq_karta_OSTIN" xfId="772"/>
    <cellStyle name="_Отчет СМ Кострома от 10.01.08 - сводный (уточнение оплат)_Бюджет O'STIN-С.Петербург -ТЦ Сенная (15.06.09) (для импорта)_Спецификация материалов Екатеринбург - ТЦ Седьмое небо_Бюджет O'STIN-Екатеринбург ДОП1" xfId="773"/>
    <cellStyle name="_Отчет СМ Кострома от 10.01.08 - сводный (уточнение оплат)_Бюджет O'STIN-С.Петербург -ТЦ Сенная (15.06.09) (для импорта)_Спецификация материалов Екатеринбург - ТЦ Седьмое небо_Бюджет O'STIN-Екатеринбург ДОП1_Tehnologiheskaq_karta_OSTIN" xfId="774"/>
    <cellStyle name="_Отчет СМ Кострома от 10.01.08 - сводный (уточнение оплат)_Бюджет O'STIN-С.Петербург -ТЦ Сенная (15.06.09) (для импорта)_Спецификация материалов Екатеринбург - ТЦ Седьмое небо_Бюджет O'STIN-Екатеринбург ДОП1_Бюджет O'STIN-Алтуфьево по ЭФЗ (07.03.10)" xfId="775"/>
    <cellStyle name="_Отчет СМ Кострома от 10.01.08 - сводный (уточнение оплат)_Бюджет O'STIN-С.Петербург -ТЦ Сенная (15.06.09) (для импорта)_Спецификация материалов Екатеринбург - ТЦ Седьмое небо_Бюджет O'STIN-Екатеринбург ДОП1_Бюджет O'STIN-УФА (18.02.10) (для утверждения)" xfId="776"/>
    <cellStyle name="_Отчет СМ Кострома от 10.01.08 - сводный (уточнение оплат)_Бюджет O'STIN-С.Петербург -ТЦ Сенная (15.06.09) (для импорта)_Спецификация материалов Екатеринбург - ТЦ Седьмое небо_Бюджет O'STIN-Екатеринбург ДОП1_Демонтаж O'STIN-Старый Оскол" xfId="777"/>
    <cellStyle name="_Отчет СМ Кострома от 10.01.08 - сводный (уточнение оплат)_Бюджет O'STIN-С.Петербург -ТЦ Сенная (15.06.09) (для импорта)_Спецификация материалов Екатеринбург - ТЦ Седьмое небо_Бюджет O'STIN-Екатеринбург, ТЦ 7 небо ДОП1" xfId="778"/>
    <cellStyle name="_Отчет СМ Кострома от 10.01.08 - сводный (уточнение оплат)_Бюджет O'STIN-С.Петербург -ТЦ Сенная (15.06.09) (для импорта)_Спецификация материалов Екатеринбург - ТЦ Седьмое небо_Бюджет O'STIN-Екатеринбург, ТЦ 7 небо ДОП1_Tehnologiheskaq_karta_OSTIN" xfId="779"/>
    <cellStyle name="_Отчет СМ Кострома от 10.01.08 - сводный (уточнение оплат)_Бюджет O'STIN-С.Петербург -ТЦ Сенная (15.06.09) (для импорта)_Спецификация материалов Екатеринбург - ТЦ Седьмое небо_Бюджет O'STIN-Екатеринбург, ТЦ 7 небо ДОП1_Демонтаж O'STIN-Старый Оскол" xfId="780"/>
    <cellStyle name="_Отчет СМ Кострома от 10.01.08 - сводный (уточнение оплат)_Бюджет O'STIN-С.Петербург -ТЦ Сенная (15.06.09) (для импорта)_Спецификация материалов Екатеринбург - ТЦ Седьмое небо_Бюджет O'STIN-Москва, ТЦ Вива (01(1).06.10) (на утверждение)" xfId="781"/>
    <cellStyle name="_Отчет СМ Кострома от 10.01.08 - сводный (уточнение оплат)_Бюджет O'STIN-С.Петербург -ТЦ Сенная (15.06.09) (для импорта)_Спецификация материалов Екатеринбург - ТЦ Седьмое небо_Бюджет O'STIN-Наб. Челны (27.02.10) (для утверждения)" xfId="782"/>
    <cellStyle name="_Отчет СМ Кострома от 10.01.08 - сводный (уточнение оплат)_Бюджет O'STIN-С.Петербург -ТЦ Сенная (15.06.09) (для импорта)_Спецификация материалов Екатеринбург - ТЦ Седьмое небо_Бюджет O'STIN-Пермь, ТЦ Столица( 16.03.10) (для утверждения)" xfId="783"/>
    <cellStyle name="_Отчет СМ Кострома от 10.01.08 - сводный (уточнение оплат)_Бюджет O'STIN-С.Петербург -ТЦ Сенная (15.06.09) (для импорта)_Спецификация материалов Екатеринбург - ТЦ Седьмое небо_Бюджет O'STIN-УФА (18.02.10) (для утверждения)" xfId="784"/>
    <cellStyle name="_Отчет СМ Кострома от 10.01.08 - сводный (уточнение оплат)_Бюджет O'STIN-С.Петербург -ТЦ Сенная (15.06.09) (для импорта)_Спецификация материалов Екатеринбург - ТЦ Седьмое небо_Бюджет СМ-Брянск, ТЦ Куб (25(1).05.10) (для утверждения)" xfId="785"/>
    <cellStyle name="_Отчет СМ Кострома от 10.01.08 - сводный (уточнение оплат)_Бюджет O'STIN-С.Петербург -ТЦ Сенная (15.06.09) (для импорта)_Спецификация материалов Екатеринбург - ТЦ Седьмое небо_Бюджет СМ-Екатеринбург, ТЦ Седьмое небо ДОП1" xfId="786"/>
    <cellStyle name="_Отчет СМ Кострома от 10.01.08 - сводный (уточнение оплат)_Бюджет O'STIN-С.Петербург -ТЦ Сенная (15.06.09) (для импорта)_Спецификация материалов Екатеринбург - ТЦ Седьмое небо_Бюджет СМ-Екатеринбург, ТЦ Седьмое небо ДОП1_Tehnologiheskaq_karta_OSTIN" xfId="787"/>
    <cellStyle name="_Отчет СМ Кострома от 10.01.08 - сводный (уточнение оплат)_Бюджет O'STIN-С.Петербург -ТЦ Сенная (15.06.09) (для импорта)_Спецификация материалов Екатеринбург - ТЦ Седьмое небо_Бюджет СМ-Екатеринбург, ТЦ Седьмое небо ДОП1_Демонтаж O'STIN-Старый Оскол" xfId="788"/>
    <cellStyle name="_Отчет СМ Кострома от 10.01.08 - сводный (уточнение оплат)_Бюджет O'STIN-С.Петербург -ТЦ Сенная (15.06.09) (для импорта)_Спецификация материалов Екатеринбург - ТЦ Седьмое небо_Бюджет СМ-Пермь, ТЦ Колизей (17(1).06.10) (для утверждения) Тхс+ОКС" xfId="789"/>
    <cellStyle name="_Отчет СМ Кострома от 10.01.08 - сводный (уточнение оплат)_Бюджет O'STIN-С.Петербург -ТЦ Сенная (15.06.09) (для импорта)_Спецификация материалов Екатеринбург - ТЦ Седьмое небо_Бюджет СМ-Пермь,ТЦ Семья ДОП1" xfId="790"/>
    <cellStyle name="_Отчет СМ Кострома от 10.01.08 - сводный (уточнение оплат)_Бюджет O'STIN-С.Петербург -ТЦ Сенная (15.06.09) (для импорта)_Спецификация материалов Екатеринбург - ТЦ Седьмое небо_Бюджет СМ-Пермь,ТЦ Семья ДОП1_Tehnologiheskaq_karta_OSTIN" xfId="791"/>
    <cellStyle name="_Отчет СМ Кострома от 10.01.08 - сводный (уточнение оплат)_Бюджет O'STIN-С.Петербург -ТЦ Сенная (15.06.09) (для импорта)_Спецификация материалов Екатеринбург - ТЦ Седьмое небо_Бюджет СМ-Пермь,ТЦ Семья ДОП1_Бюджет O'STIN-УФА (18.02.10) (для утверждения)" xfId="792"/>
    <cellStyle name="_Отчет СМ Кострома от 10.01.08 - сводный (уточнение оплат)_Бюджет O'STIN-С.Петербург -ТЦ Сенная (15.06.09) (для импорта)_Спецификация материалов Екатеринбург - ТЦ Седьмое небо_Бюджет СМ-Пермь,ТЦ Семья ДОП1_Демонтаж O'STIN-Старый Оскол" xfId="793"/>
    <cellStyle name="_Отчет СМ Кострома от 10.01.08 - сводный (уточнение оплат)_Бюджет O'STIN-С.Петербург -ТЦ Сенная (15.06.09) (для импорта)_Спецификация материалов Екатеринбург - ТЦ Седьмое небо_Бюджет СМ-Пятигорск, Гипер (20.11.09) ДОП2 (для импорта)" xfId="794"/>
    <cellStyle name="_Отчет СМ Кострома от 10.01.08 - сводный (уточнение оплат)_Бюджет O'STIN-С.Петербург -ТЦ Сенная (15.06.09) (для импорта)_Спецификация материалов Екатеринбург - ТЦ Седьмое небо_Бюджет_O'STIN-Пермь,_ТЦ_Колизей_(_19.04.10)_(для_утверждения)" xfId="795"/>
    <cellStyle name="_Отчет СМ Кострома от 10.01.08 - сводный (уточнение оплат)_Бюджет O'STIN-С.Петербург -ТЦ Сенная (15.06.09) (для импорта)_Спецификация материалов Екатеринбург - ТЦ Седьмое небо_Демонтаж O'STIN-Старый Оскол" xfId="796"/>
    <cellStyle name="_Отчет СМ Кострома от 10.01.08 - сводный (уточнение оплат)_Бюджет O'STIN-С.Петербург -ТЦ Сенная (15.06.09) (для импорта)_Спецификация материалов_Tehnologiheskaq_karta_OSTIN" xfId="797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Екатеринбург ДОП1" xfId="798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Екатеринбург ДОП1_Tehnologiheskaq_karta_OSTIN" xfId="799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Екатеринбург ДОП1_Бюджет O'STIN-Алтуфьево по ЭФЗ (07.03.10)" xfId="800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Екатеринбург ДОП1_Бюджет O'STIN-Москва, ТЦ Вива (01(1).06.10) (на утверждение)" xfId="801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Екатеринбург ДОП1_Бюджет O'STIN-Наб. Челны (27.02.10) (для утверждения)" xfId="802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Екатеринбург ДОП1_Бюджет O'STIN-Пермь, ТЦ Столица( 16.03.10) (для утверждения)" xfId="803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Екатеринбург ДОП1_Бюджет O'STIN-СПБ ТЦ Атмосфера (18.02.10) (для утверждения)" xfId="804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Екатеринбург ДОП1_Бюджет O'STIN-УФА (18.02.10) (для утверждения)" xfId="805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Екатеринбург ДОП1_Бюджет СМ-Брянск, ТЦ Куб (25(1).05.10) (для утверждения)" xfId="806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Екатеринбург ДОП1_Бюджет СМ-Пермь, ТЦ Колизей (17(1).06.10) (для утверждения) Тхс+ОКС" xfId="807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Екатеринбург ДОП1_Бюджет_O'STIN_Курган,_ТЦ_Пушкинский_(15.04.10)_(для_утверждения)" xfId="808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Екатеринбург ДОП1_Бюджет_O'STIN-Пермь,_ТЦ_Колизей_(_15.04.10)_(для_утверждения)(1)" xfId="809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Екатеринбург ДОП1_Бюджет_O'STIN-Пермь,_ТЦ_Колизей_(_19.04.10)_(для_утверждения)" xfId="810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Екатеринбург ДОП1_Бюджет_O'STIN-Пермь,_ТЦ_Колизей_(16.04.10)_(для_утверждения)(1)" xfId="811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Екатеринбург ДОП1_Демонтаж O'STIN-Старый Оскол" xfId="812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Екатеринбург, ТЦ 7 небо ДОП1" xfId="813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Екатеринбург, ТЦ 7 небо ДОП1_Tehnologiheskaq_karta_OSTIN" xfId="814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Екатеринбург, ТЦ 7 небо ДОП1_Бюджет O'STIN-Москва, ТЦ Вива (01(1).06.10) (на утверждение)" xfId="815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Екатеринбург, ТЦ 7 небо ДОП1_Бюджет O'STIN-Наб. Челны (27.02.10) (для утверждения)" xfId="816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Екатеринбург, ТЦ 7 небо ДОП1_Бюджет O'STIN-Пермь, ТЦ Столица( 16.03.10) (для утверждения)" xfId="817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Екатеринбург, ТЦ 7 небо ДОП1_Бюджет O'STIN-УФА (18.02.10) (для утверждения)" xfId="818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Екатеринбург, ТЦ 7 небо ДОП1_Бюджет СМ-Брянск, ТЦ Куб (25(1).05.10) (для утверждения)" xfId="819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Екатеринбург, ТЦ 7 небо ДОП1_Бюджет СМ-Пермь, ТЦ Колизей (17(1).06.10) (для утверждения) Тхс+ОКС" xfId="820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Екатеринбург, ТЦ 7 небо ДОП1_Бюджет_O'STIN-Пермь,_ТЦ_Колизей_(_19.04.10)_(для_утверждения)" xfId="821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Екатеринбург, ТЦ 7 небо ДОП1_Демонтаж O'STIN-Старый Оскол" xfId="822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Москва, ТЦ Вива (01(1).06.10) (на утверждение)" xfId="823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Наб. Челны (27.02.10) (для утверждения)" xfId="824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Наб. Челны (27.02.10) (для утверждения)_Бюджет СМ-Брянск, ТЦ Куб (25(1).05.10) (для утверждения)" xfId="825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Пермь, ТЦ Столица( 16.03.10) (для утверждения)" xfId="826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УФА (18.02.10) (для утверждения)" xfId="827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УФА (18.02.10) (для утверждения)_Бюджет O'STIN-Москва, ТЦ Вива (01(1).06.10) (на утверждение)" xfId="828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УФА (18.02.10) (для утверждения)_Бюджет СМ-Брянск, ТЦ Куб (25(1).05.10) (для утверждения)" xfId="829"/>
    <cellStyle name="_Отчет СМ Кострома от 10.01.08 - сводный (уточнение оплат)_Бюджет O'STIN-С.Петербург -ТЦ Сенная (15.06.09) (для импорта)_Спецификация материалов_Бюджет O'STIN-УФА (18.02.10) (для утверждения)_Бюджет_O'STIN-Пермь,_ТЦ_Колизей_(_19.04.10)_(для_утверждения)" xfId="830"/>
    <cellStyle name="_Отчет СМ Кострома от 10.01.08 - сводный (уточнение оплат)_Бюджет O'STIN-С.Петербург -ТЦ Сенная (15.06.09) (для импорта)_Спецификация материалов_Бюджет СМ-Брянск, ТЦ Куб (25(1).05.10) (для утверждения)" xfId="831"/>
    <cellStyle name="_Отчет СМ Кострома от 10.01.08 - сводный (уточнение оплат)_Бюджет O'STIN-С.Петербург -ТЦ Сенная (15.06.09) (для импорта)_Спецификация материалов_Бюджет СМ-Екатеринбург, ТЦ Седьмое небо ДОП1" xfId="832"/>
    <cellStyle name="_Отчет СМ Кострома от 10.01.08 - сводный (уточнение оплат)_Бюджет O'STIN-С.Петербург -ТЦ Сенная (15.06.09) (для импорта)_Спецификация материалов_Бюджет СМ-Екатеринбург, ТЦ Седьмое небо ДОП1_Tehnologiheskaq_karta_OSTIN" xfId="833"/>
    <cellStyle name="_Отчет СМ Кострома от 10.01.08 - сводный (уточнение оплат)_Бюджет O'STIN-С.Петербург -ТЦ Сенная (15.06.09) (для импорта)_Спецификация материалов_Бюджет СМ-Екатеринбург, ТЦ Седьмое небо ДОП1_Бюджет O'STIN-Москва, ТЦ Вива (01(1).06.10) (на утверждение)" xfId="834"/>
    <cellStyle name="_Отчет СМ Кострома от 10.01.08 - сводный (уточнение оплат)_Бюджет O'STIN-С.Петербург -ТЦ Сенная (15.06.09) (для импорта)_Спецификация материалов_Бюджет СМ-Екатеринбург, ТЦ Седьмое небо ДОП1_Бюджет O'STIN-Наб. Челны (27.02.10) (для утверждения)" xfId="835"/>
    <cellStyle name="_Отчет СМ Кострома от 10.01.08 - сводный (уточнение оплат)_Бюджет O'STIN-С.Петербург -ТЦ Сенная (15.06.09) (для импорта)_Спецификация материалов_Бюджет СМ-Екатеринбург, ТЦ Седьмое небо ДОП1_Бюджет O'STIN-Пермь, ТЦ Столица( 16.03.10) (для утверждения)" xfId="836"/>
    <cellStyle name="_Отчет СМ Кострома от 10.01.08 - сводный (уточнение оплат)_Бюджет O'STIN-С.Петербург -ТЦ Сенная (15.06.09) (для импорта)_Спецификация материалов_Бюджет СМ-Екатеринбург, ТЦ Седьмое небо ДОП1_Бюджет O'STIN-УФА (18.02.10) (для утверждения)" xfId="837"/>
    <cellStyle name="_Отчет СМ Кострома от 10.01.08 - сводный (уточнение оплат)_Бюджет O'STIN-С.Петербург -ТЦ Сенная (15.06.09) (для импорта)_Спецификация материалов_Бюджет СМ-Екатеринбург, ТЦ Седьмое небо ДОП1_Бюджет СМ-Брянск, ТЦ Куб (25(1).05.10) (для утверждения)" xfId="838"/>
    <cellStyle name="_Отчет СМ Кострома от 10.01.08 - сводный (уточнение оплат)_Бюджет O'STIN-С.Петербург -ТЦ Сенная (15.06.09) (для импорта)_Спецификация материалов_Бюджет СМ-Екатеринбург, ТЦ Седьмое небо ДОП1_Бюджет_O'STIN-Пермь,_ТЦ_Колизей_(_19.04.10)_(для_утверждения)" xfId="839"/>
    <cellStyle name="_Отчет СМ Кострома от 10.01.08 - сводный (уточнение оплат)_Бюджет O'STIN-С.Петербург -ТЦ Сенная (15.06.09) (для импорта)_Спецификация материалов_Бюджет СМ-Екатеринбург, ТЦ Седьмое небо ДОП1_Демонтаж O'STIN-Старый Оскол" xfId="840"/>
    <cellStyle name="_Отчет СМ Кострома от 10.01.08 - сводный (уточнение оплат)_Бюджет O'STIN-С.Петербург -ТЦ Сенная (15.06.09) (для импорта)_Спецификация материалов_Бюджет СМ-Пермь, ТЦ Колизей (17(1).06.10) (для утверждения) Тхс+ОКС" xfId="841"/>
    <cellStyle name="_Отчет СМ Кострома от 10.01.08 - сводный (уточнение оплат)_Бюджет O'STIN-С.Петербург -ТЦ Сенная (15.06.09) (для импорта)_Спецификация материалов_Бюджет СМ-Пермь,ТЦ Семья ДОП1" xfId="842"/>
    <cellStyle name="_Отчет СМ Кострома от 10.01.08 - сводный (уточнение оплат)_Бюджет O'STIN-С.Петербург -ТЦ Сенная (15.06.09) (для импорта)_Спецификация материалов_Бюджет СМ-Пермь,ТЦ Семья ДОП1_Tehnologiheskaq_karta_OSTIN" xfId="843"/>
    <cellStyle name="_Отчет СМ Кострома от 10.01.08 - сводный (уточнение оплат)_Бюджет O'STIN-С.Петербург -ТЦ Сенная (15.06.09) (для импорта)_Спецификация материалов_Бюджет СМ-Пермь,ТЦ Семья ДОП1_Бюджет O'STIN-Москва, ТЦ Вива (01(1).06.10) (на утверждение)" xfId="844"/>
    <cellStyle name="_Отчет СМ Кострома от 10.01.08 - сводный (уточнение оплат)_Бюджет O'STIN-С.Петербург -ТЦ Сенная (15.06.09) (для импорта)_Спецификация материалов_Бюджет СМ-Пермь,ТЦ Семья ДОП1_Бюджет O'STIN-Наб. Челны (27.02.10) (для утверждения)" xfId="845"/>
    <cellStyle name="_Отчет СМ Кострома от 10.01.08 - сводный (уточнение оплат)_Бюджет O'STIN-С.Петербург -ТЦ Сенная (15.06.09) (для импорта)_Спецификация материалов_Бюджет СМ-Пермь,ТЦ Семья ДОП1_Бюджет O'STIN-Пермь, ТЦ Столица( 16.03.10) (для утверждения)" xfId="846"/>
    <cellStyle name="_Отчет СМ Кострома от 10.01.08 - сводный (уточнение оплат)_Бюджет O'STIN-С.Петербург -ТЦ Сенная (15.06.09) (для импорта)_Спецификация материалов_Бюджет СМ-Пермь,ТЦ Семья ДОП1_Бюджет O'STIN-УФА (18.02.10) (для утверждения)" xfId="847"/>
    <cellStyle name="_Отчет СМ Кострома от 10.01.08 - сводный (уточнение оплат)_Бюджет O'STIN-С.Петербург -ТЦ Сенная (15.06.09) (для импорта)_Спецификация материалов_Бюджет СМ-Пермь,ТЦ Семья ДОП1_Бюджет СМ-Брянск, ТЦ Куб (25(1).05.10) (для утверждения)" xfId="848"/>
    <cellStyle name="_Отчет СМ Кострома от 10.01.08 - сводный (уточнение оплат)_Бюджет O'STIN-С.Петербург -ТЦ Сенная (15.06.09) (для импорта)_Спецификация материалов_Бюджет СМ-Пермь,ТЦ Семья ДОП1_Бюджет СМ-Пермь, ТЦ Колизей (17(1).06.10) (для утверждения) Тхс+ОКС" xfId="849"/>
    <cellStyle name="_Отчет СМ Кострома от 10.01.08 - сводный (уточнение оплат)_Бюджет O'STIN-С.Петербург -ТЦ Сенная (15.06.09) (для импорта)_Спецификация материалов_Бюджет СМ-Пермь,ТЦ Семья ДОП1_Бюджет_O'STIN-Пермь,_ТЦ_Колизей_(_19.04.10)_(для_утверждения)" xfId="850"/>
    <cellStyle name="_Отчет СМ Кострома от 10.01.08 - сводный (уточнение оплат)_Бюджет O'STIN-С.Петербург -ТЦ Сенная (15.06.09) (для импорта)_Спецификация материалов_Бюджет СМ-Пермь,ТЦ Семья ДОП1_Демонтаж O'STIN-Старый Оскол" xfId="851"/>
    <cellStyle name="_Отчет СМ Кострома от 10.01.08 - сводный (уточнение оплат)_Бюджет O'STIN-С.Петербург -ТЦ Сенная (15.06.09) (для импорта)_Спецификация материалов_Бюджет СМ-Пятигорск, Гипер (20.11.09) ДОП2 (для импорта)" xfId="852"/>
    <cellStyle name="_Отчет СМ Кострома от 10.01.08 - сводный (уточнение оплат)_Бюджет O'STIN-С.Петербург -ТЦ Сенная (15.06.09) (для импорта)_Спецификация материалов_Бюджет СМ-Пятигорск, Гипер (20.11.09) ДОП2 (для импорта)_Tehnologiheskaq_karta_OSTIN" xfId="853"/>
    <cellStyle name="_Отчет СМ Кострома от 10.01.08 - сводный (уточнение оплат)_Бюджет O'STIN-С.Петербург -ТЦ Сенная (15.06.09) (для импорта)_Спецификация материалов_Бюджет СМ-Пятигорск, Гипер (20.11.09) ДОП2 (для импорта)_Бюджет O'STIN-Наб. Челны (27.02.10) (для утверждения)" xfId="854"/>
    <cellStyle name="_Отчет СМ Кострома от 10.01.08 - сводный (уточнение оплат)_Бюджет O'STIN-С.Петербург -ТЦ Сенная (15.06.09) (для импорта)_Спецификация материалов_Бюджет СМ-Пятигорск, Гипер (20.11.09) ДОП2 (для импорта)_Бюджет O'STIN-УФА (18.02.10) (для утверждения)" xfId="855"/>
    <cellStyle name="_Отчет СМ Кострома от 10.01.08 - сводный (уточнение оплат)_Бюджет O'STIN-С.Петербург -ТЦ Сенная (15.06.09) (для импорта)_Спецификация материалов_Бюджет СМ-Пятигорск, Гипер (20.11.09) ДОП2 (для импорта)_Демонтаж O'STIN-Старый Оскол" xfId="856"/>
    <cellStyle name="_Отчет СМ Кострома от 10.01.08 - сводный (уточнение оплат)_Бюджет O'STIN-С.Петербург -ТЦ Сенная (15.06.09) (для импорта)_Спецификация материалов_Бюджет_O'STIN-Пермь,_ТЦ_Колизей_(_19.04.10)_(для_утверждения)" xfId="857"/>
    <cellStyle name="_Отчет СМ Кострома от 10.01.08 - сводный (уточнение оплат)_Бюджет O'STIN-С.Петербург -ТЦ Сенная (15.06.09) (для импорта)_Спецификация материалов_Демонтаж O'STIN-Старый Оскол" xfId="858"/>
    <cellStyle name="_Отчет СМ Кострома от 10.01.08 - сводный (уточнение оплат)_Бюджет O'STIN-С.Петербург -ТЦ Сенная (15.06.09) (для импорта)_Спецификация материалов_Демонтаж O'STIN-Старый Оскол_Бюджет O'STIN-Москва, ТЦ Вива (01(1).06.10) (на утверждение)" xfId="859"/>
    <cellStyle name="_Отчет СМ Кострома от 10.01.08 - сводный (уточнение оплат)_Бюджет O'STIN-С.Петербург -ТЦ Сенная (15.06.09) (для импорта)_Спецификация материалов_Демонтаж O'STIN-Старый Оскол_Бюджет СМ-Брянск, ТЦ Куб (25(1).05.10) (для утверждения)" xfId="860"/>
    <cellStyle name="_Отчет СМ Кострома от 10.01.08 - сводный (уточнение оплат)_Бюджет O'STIN-С.Петербург -ТЦ Сенная (15.06.09) (для импорта)_Спецификация материалов_Демонтаж O'STIN-Старый Оскол_Бюджет СМ-Пермь, ТЦ Колизей (17(1).06.10) (для утверждения) Тхс+ОКС" xfId="861"/>
    <cellStyle name="_Отчет СМ Кострома от 10.01.08 - сводный (уточнение оплат)_Бюджет O'STIN-С.Петербург -ТЦ Сенная (15.06.09) (для импорта)_Спецификация материалов_Демонтаж O'STIN-Старый Оскол_Бюджет_O'STIN-Пермь,_ТЦ_Колизей_(_19.04.10)_(для_утверждения)" xfId="862"/>
    <cellStyle name="_Отчет СМ Кострома от 10.01.08 - сводный (уточнение оплат)_Бюджет O'STIN-СПБ ТЦ Атмосфера (18.02.10) (для утверждения)" xfId="863"/>
    <cellStyle name="_Отчет СМ Кострома от 10.01.08 - сводный (уточнение оплат)_Бюджет O'STIN-СПБ ТЦ Атмосфера (18.02.10) (для утверждения)_Бюджет O'STIN-Москва, ТЦ Вива (01(1).06.10) (на утверждение)" xfId="864"/>
    <cellStyle name="_Отчет СМ Кострома от 10.01.08 - сводный (уточнение оплат)_Бюджет O'STIN-СПБ ТЦ Атмосфера (18.02.10) (для утверждения)_Бюджет СМ-Брянск, ТЦ Куб (25(1).05.10) (для утверждения)" xfId="865"/>
    <cellStyle name="_Отчет СМ Кострома от 10.01.08 - сводный (уточнение оплат)_Бюджет O'STIN-СПБ ТЦ Атмосфера (18.02.10) (для утверждения)_Бюджет СМ-Пермь, ТЦ Колизей (17(1).06.10) (для утверждения) Тхс+ОКС" xfId="866"/>
    <cellStyle name="_Отчет СМ Кострома от 10.01.08 - сводный (уточнение оплат)_Бюджет O'STIN-СПБ ТЦ Атмосфера (18.02.10) (для утверждения)_Бюджет_O'STIN_Курган,_ТЦ_Пушкинский_(15.04.10)_(для_утверждения)" xfId="867"/>
    <cellStyle name="_Отчет СМ Кострома от 10.01.08 - сводный (уточнение оплат)_Бюджет O'STIN-СПБ ТЦ Атмосфера (18.02.10) (для утверждения)_Бюджет_O'STIN_Курган,_ТЦ_Пушкинский_(15.04.10)_(для_утверждения)_Бюджет_O'STIN-Пермь,_ТЦ_Колизей_(_19.04.10)_(для_утверждения)" xfId="868"/>
    <cellStyle name="_Отчет СМ Кострома от 10.01.08 - сводный (уточнение оплат)_Бюджет O'STIN-СПБ ТЦ Атмосфера (18.02.10) (для утверждения)_Бюджет_O'STIN-Пермь,_ТЦ_Колизей_(_15.04.10)_(для_утверждения)(1)" xfId="869"/>
    <cellStyle name="_Отчет СМ Кострома от 10.01.08 - сводный (уточнение оплат)_Бюджет O'STIN-СПБ ТЦ Атмосфера (18.02.10) (для утверждения)_Бюджет_O'STIN-Пермь,_ТЦ_Колизей_(_15.04.10)_(для_утверждения)(1)_Бюджет_O'STIN-Пермь,_ТЦ_Колизей_(_19.04.10)_(для_утверждения)" xfId="870"/>
    <cellStyle name="_Отчет СМ Кострома от 10.01.08 - сводный (уточнение оплат)_Бюджет O'STIN-СПБ ТЦ Атмосфера (18.02.10) (для утверждения)_Бюджет_O'STIN-Пермь,_ТЦ_Колизей_(_19.04.10)_(для_утверждения)" xfId="871"/>
    <cellStyle name="_Отчет СМ Кострома от 10.01.08 - сводный (уточнение оплат)_Бюджет O'STIN-СПБ ТЦ Атмосфера (18.02.10) (для утверждения)_Бюджет_O'STIN-Пермь,_ТЦ_Колизей_(16.04.10)_(для_утверждения)(1)" xfId="872"/>
    <cellStyle name="_Отчет СМ Кострома от 10.01.08 - сводный (уточнение оплат)_Бюджет O'STIN-СПБ ТЦ Атмосфера (18.02.10) (для утверждения)_Бюджет_O'STIN-Пермь,_ТЦ_Колизей_(16.04.10)_(для_утверждения)(1)_Бюджет_O'STIN-Пермь,_ТЦ_Колизей_(_19.04.10)_(для_утверждения)" xfId="873"/>
    <cellStyle name="_Отчет СМ Кострома от 10.01.08 - сводный (уточнение оплат)_Бюджет O'STIN-УФА (18.02.10) (для утверждения)" xfId="874"/>
    <cellStyle name="_Отчет СМ Кострома от 10.01.08 - сводный (уточнение оплат)_Бюджет O'STIN-УФА (18.02.10) (для утверждения)_Бюджет O'STIN-Москва, ТЦ Вива (01(1).06.10) (на утверждение)" xfId="875"/>
    <cellStyle name="_Отчет СМ Кострома от 10.01.08 - сводный (уточнение оплат)_Бюджет O'STIN-УФА (18.02.10) (для утверждения)_Бюджет СМ-Брянск, ТЦ Куб (25(1).05.10) (для утверждения)" xfId="876"/>
    <cellStyle name="_Отчет СМ Кострома от 10.01.08 - сводный (уточнение оплат)_Бюджет O'STIN-УФА (18.02.10) (для утверждения)_Бюджет СМ-Пермь, ТЦ Колизей (17(1).06.10) (для утверждения) Тхс+ОКС" xfId="877"/>
    <cellStyle name="_Отчет СМ Кострома от 10.01.08 - сводный (уточнение оплат)_Бюджет O'STIN-УФА (18.02.10) (для утверждения)_Бюджет_O'STIN-Пермь,_ТЦ_Колизей_(_19.04.10)_(для_утверждения)" xfId="878"/>
    <cellStyle name="_Отчет СМ Кострома от 10.01.08 - сводный (уточнение оплат)_Бюджет СМ-Брянск, ТЦ Куб (25(1).05.10) (для утверждения)" xfId="879"/>
    <cellStyle name="_Отчет СМ Кострома от 10.01.08 - сводный (уточнение оплат)_Бюджет СМ-Воронеж, ТЦ Московский проспект (09.11.09) (для импорта)" xfId="880"/>
    <cellStyle name="_Отчет СМ Кострома от 10.01.08 - сводный (уточнение оплат)_Бюджет СМ-Воронеж, ТЦ Московский проспект (09.11.09) (для импорта)_Tehnologiheskaq_karta_OSTIN" xfId="881"/>
    <cellStyle name="_Отчет СМ Кострома от 10.01.08 - сводный (уточнение оплат)_Бюджет СМ-Воронеж, ТЦ Московский проспект (09.11.09) (для импорта)_Бюджет O'STIN-Москва, ТЦ Вива (01(1).06.10) (на утверждение)" xfId="882"/>
    <cellStyle name="_Отчет СМ Кострома от 10.01.08 - сводный (уточнение оплат)_Бюджет СМ-Воронеж, ТЦ Московский проспект (09.11.09) (для импорта)_Бюджет O'STIN-Наб. Челны (27.02.10) (для утверждения)" xfId="883"/>
    <cellStyle name="_Отчет СМ Кострома от 10.01.08 - сводный (уточнение оплат)_Бюджет СМ-Воронеж, ТЦ Московский проспект (09.11.09) (для импорта)_Бюджет O'STIN-Наб. Челны (27.02.10) (для утверждения)_Бюджет O'STIN-Москва, ТЦ Вива (01(1).06.10) (на утверждение)" xfId="884"/>
    <cellStyle name="_Отчет СМ Кострома от 10.01.08 - сводный (уточнение оплат)_Бюджет СМ-Воронеж, ТЦ Московский проспект (09.11.09) (для импорта)_Бюджет O'STIN-Наб. Челны (27.02.10) (для утверждения)_Бюджет СМ-Брянск, ТЦ Куб (25(1).05.10) (для утверждения)" xfId="885"/>
    <cellStyle name="_Отчет СМ Кострома от 10.01.08 - сводный (уточнение оплат)_Бюджет СМ-Воронеж, ТЦ Московский проспект (09.11.09) (для импорта)_Бюджет O'STIN-Наб. Челны (27.02.10) (для утверждения)_Бюджет СМ-Пермь, ТЦ Колизей (17(1).06.10) (для утверждения) Тхс+ОКС" xfId="886"/>
    <cellStyle name="_Отчет СМ Кострома от 10.01.08 - сводный (уточнение оплат)_Бюджет СМ-Воронеж, ТЦ Московский проспект (09.11.09) (для импорта)_Бюджет O'STIN-Наб. Челны (27.02.10) (для утверждения)_Бюджет_O'STIN-Пермь,_ТЦ_Колизей_(_19.04.10)_(для_утверждения)" xfId="887"/>
    <cellStyle name="_Отчет СМ Кострома от 10.01.08 - сводный (уточнение оплат)_Бюджет СМ-Воронеж, ТЦ Московский проспект (09.11.09) (для импорта)_Бюджет O'STIN-Пермь, ТЦ Столица( 16.03.10) (для утверждения)" xfId="888"/>
    <cellStyle name="_Отчет СМ Кострома от 10.01.08 - сводный (уточнение оплат)_Бюджет СМ-Воронеж, ТЦ Московский проспект (09.11.09) (для импорта)_Бюджет O'STIN-Пермь, ТЦ Столица( 16.03.10) (для утверждения)_Бюджет_O'STIN-Пермь,_ТЦ_Колизей_(_19.04.10)_(для_утверждения)" xfId="889"/>
    <cellStyle name="_Отчет СМ Кострома от 10.01.08 - сводный (уточнение оплат)_Бюджет СМ-Воронеж, ТЦ Московский проспект (09.11.09) (для импорта)_Бюджет O'STIN-УФА (18.02.10) (для утверждения)" xfId="890"/>
    <cellStyle name="_Отчет СМ Кострома от 10.01.08 - сводный (уточнение оплат)_Бюджет СМ-Воронеж, ТЦ Московский проспект (09.11.09) (для импорта)_Бюджет O'STIN-УФА (18.02.10) (для утверждения)_Бюджет O'STIN-Москва, ТЦ Вива (01(1).06.10) (на утверждение)" xfId="891"/>
    <cellStyle name="_Отчет СМ Кострома от 10.01.08 - сводный (уточнение оплат)_Бюджет СМ-Воронеж, ТЦ Московский проспект (09.11.09) (для импорта)_Бюджет O'STIN-УФА (18.02.10) (для утверждения)_Бюджет СМ-Брянск, ТЦ Куб (25(1).05.10) (для утверждения)" xfId="892"/>
    <cellStyle name="_Отчет СМ Кострома от 10.01.08 - сводный (уточнение оплат)_Бюджет СМ-Воронеж, ТЦ Московский проспект (09.11.09) (для импорта)_Бюджет O'STIN-УФА (18.02.10) (для утверждения)_Бюджет СМ-Пермь, ТЦ Колизей (17(1).06.10) (для утверждения) Тхс+ОКС" xfId="893"/>
    <cellStyle name="_Отчет СМ Кострома от 10.01.08 - сводный (уточнение оплат)_Бюджет СМ-Воронеж, ТЦ Московский проспект (09.11.09) (для импорта)_Бюджет O'STIN-УФА (18.02.10) (для утверждения)_Бюджет_O'STIN-Пермь,_ТЦ_Колизей_(_19.04.10)_(для_утверждения)" xfId="894"/>
    <cellStyle name="_Отчет СМ Кострома от 10.01.08 - сводный (уточнение оплат)_Бюджет СМ-Воронеж, ТЦ Московский проспект (09.11.09) (для импорта)_Бюджет СМ-Брянск, ТЦ Куб (25(1).05.10) (для утверждения)" xfId="895"/>
    <cellStyle name="_Отчет СМ Кострома от 10.01.08 - сводный (уточнение оплат)_Бюджет СМ-Воронеж, ТЦ Московский проспект (09.11.09) (для импорта)_Бюджет СМ-Пермь, ТЦ Колизей (17(1).06.10) (для утверждения) Тхс+ОКС" xfId="896"/>
    <cellStyle name="_Отчет СМ Кострома от 10.01.08 - сводный (уточнение оплат)_Бюджет СМ-Воронеж, ТЦ Московский проспект (09.11.09) (для импорта)_Бюджет_O'STIN-Пермь,_ТЦ_Колизей_(_19.04.10)_(для_утверждения)" xfId="897"/>
    <cellStyle name="_Отчет СМ Кострома от 10.01.08 - сводный (уточнение оплат)_Бюджет СМ-Воронеж, ТЦ Московский проспект (09.11.09) (для импорта)_Демонтаж O'STIN-Старый Оскол" xfId="898"/>
    <cellStyle name="_Отчет СМ Кострома от 10.01.08 - сводный (уточнение оплат)_Бюджет СМ-Воронеж, ТЦ Московский проспект (09.11.09) (для импорта)_Демонтаж O'STIN-Старый Оскол_Бюджет O'STIN-Москва, ТЦ Вива (01(1).06.10) (на утверждение)" xfId="899"/>
    <cellStyle name="_Отчет СМ Кострома от 10.01.08 - сводный (уточнение оплат)_Бюджет СМ-Воронеж, ТЦ Московский проспект (09.11.09) (для импорта)_Демонтаж O'STIN-Старый Оскол_Бюджет СМ-Брянск, ТЦ Куб (25(1).05.10) (для утверждения)" xfId="900"/>
    <cellStyle name="_Отчет СМ Кострома от 10.01.08 - сводный (уточнение оплат)_Бюджет СМ-Воронеж, ТЦ Московский проспект (09.11.09) (для импорта)_Демонтаж O'STIN-Старый Оскол_Бюджет СМ-Пермь, ТЦ Колизей (17(1).06.10) (для утверждения) Тхс+ОКС" xfId="901"/>
    <cellStyle name="_Отчет СМ Кострома от 10.01.08 - сводный (уточнение оплат)_Бюджет СМ-Воронеж, ТЦ Московский проспект (09.11.09) (для импорта)_Демонтаж O'STIN-Старый Оскол_Бюджет_O'STIN-Пермь,_ТЦ_Колизей_(_19.04.10)_(для_утверждения)" xfId="902"/>
    <cellStyle name="_Отчет СМ Кострома от 10.01.08 - сводный (уточнение оплат)_Бюджет СМ-Екатеринбург, ТЦ Седьмое небо (03.11.09) (для импорта)" xfId="903"/>
    <cellStyle name="_Отчет СМ Кострома от 10.01.08 - сводный (уточнение оплат)_Бюджет СМ-Екатеринбург, ТЦ Седьмое небо (03.11.09) (для импорта)_Tehnologiheskaq_karta_OSTIN" xfId="904"/>
    <cellStyle name="_Отчет СМ Кострома от 10.01.08 - сводный (уточнение оплат)_Бюджет СМ-Екатеринбург, ТЦ Седьмое небо (03.11.09) (для импорта)_Бюджет O'STIN-Москва, ТЦ Вива (01(1).06.10) (на утверждение)" xfId="905"/>
    <cellStyle name="_Отчет СМ Кострома от 10.01.08 - сводный (уточнение оплат)_Бюджет СМ-Екатеринбург, ТЦ Седьмое небо (03.11.09) (для импорта)_Бюджет O'STIN-Наб. Челны (27.02.10) (для утверждения)" xfId="906"/>
    <cellStyle name="_Отчет СМ Кострома от 10.01.08 - сводный (уточнение оплат)_Бюджет СМ-Екатеринбург, ТЦ Седьмое небо (03.11.09) (для импорта)_Бюджет O'STIN-Наб. Челны (27.02.10) (для утверждения)_Бюджет O'STIN-Москва, ТЦ Вива (01(1).06.10) (на утверждение)" xfId="907"/>
    <cellStyle name="_Отчет СМ Кострома от 10.01.08 - сводный (уточнение оплат)_Бюджет СМ-Екатеринбург, ТЦ Седьмое небо (03.11.09) (для импорта)_Бюджет O'STIN-Наб. Челны (27.02.10) (для утверждения)_Бюджет СМ-Брянск, ТЦ Куб (25(1).05.10) (для утверждения)" xfId="908"/>
    <cellStyle name="_Отчет СМ Кострома от 10.01.08 - сводный (уточнение оплат)_Бюджет СМ-Екатеринбург, ТЦ Седьмое небо (03.11.09) (для импорта)_Бюджет O'STIN-Наб. Челны (27.02.10) (для утверждения)_Бюджет СМ-Пермь, ТЦ Колизей (17(1).06.10) (для утверждения) Тхс+ОКС" xfId="909"/>
    <cellStyle name="_Отчет СМ Кострома от 10.01.08 - сводный (уточнение оплат)_Бюджет СМ-Екатеринбург, ТЦ Седьмое небо (03.11.09) (для импорта)_Бюджет O'STIN-Наб. Челны (27.02.10) (для утверждения)_Бюджет_O'STIN-Пермь,_ТЦ_Колизей_(_19.04.10)_(для_утверждения)" xfId="910"/>
    <cellStyle name="_Отчет СМ Кострома от 10.01.08 - сводный (уточнение оплат)_Бюджет СМ-Екатеринбург, ТЦ Седьмое небо (03.11.09) (для импорта)_Бюджет O'STIN-Пермь, ТЦ Столица( 16.03.10) (для утверждения)" xfId="911"/>
    <cellStyle name="_Отчет СМ Кострома от 10.01.08 - сводный (уточнение оплат)_Бюджет СМ-Екатеринбург, ТЦ Седьмое небо (03.11.09) (для импорта)_Бюджет O'STIN-Пермь, ТЦ Столица( 16.03.10) (для утверждения)_Бюджет_O'STIN-Пермь,_ТЦ_Колизей_(_19.04.10)_(для_утверждения)" xfId="912"/>
    <cellStyle name="_Отчет СМ Кострома от 10.01.08 - сводный (уточнение оплат)_Бюджет СМ-Екатеринбург, ТЦ Седьмое небо (03.11.09) (для импорта)_Бюджет O'STIN-УФА (18.02.10) (для утверждения)" xfId="913"/>
    <cellStyle name="_Отчет СМ Кострома от 10.01.08 - сводный (уточнение оплат)_Бюджет СМ-Екатеринбург, ТЦ Седьмое небо (03.11.09) (для импорта)_Бюджет O'STIN-УФА (18.02.10) (для утверждения)_Бюджет O'STIN-Москва, ТЦ Вива (01(1).06.10) (на утверждение)" xfId="914"/>
    <cellStyle name="_Отчет СМ Кострома от 10.01.08 - сводный (уточнение оплат)_Бюджет СМ-Екатеринбург, ТЦ Седьмое небо (03.11.09) (для импорта)_Бюджет O'STIN-УФА (18.02.10) (для утверждения)_Бюджет СМ-Брянск, ТЦ Куб (25(1).05.10) (для утверждения)" xfId="915"/>
    <cellStyle name="_Отчет СМ Кострома от 10.01.08 - сводный (уточнение оплат)_Бюджет СМ-Екатеринбург, ТЦ Седьмое небо (03.11.09) (для импорта)_Бюджет O'STIN-УФА (18.02.10) (для утверждения)_Бюджет СМ-Пермь, ТЦ Колизей (17(1).06.10) (для утверждения) Тхс+ОКС" xfId="916"/>
    <cellStyle name="_Отчет СМ Кострома от 10.01.08 - сводный (уточнение оплат)_Бюджет СМ-Екатеринбург, ТЦ Седьмое небо (03.11.09) (для импорта)_Бюджет O'STIN-УФА (18.02.10) (для утверждения)_Бюджет_O'STIN-Пермь,_ТЦ_Колизей_(_19.04.10)_(для_утверждения)" xfId="917"/>
    <cellStyle name="_Отчет СМ Кострома от 10.01.08 - сводный (уточнение оплат)_Бюджет СМ-Екатеринбург, ТЦ Седьмое небо (03.11.09) (для импорта)_Бюджет СМ-Брянск, ТЦ Куб (25(1).05.10) (для утверждения)" xfId="918"/>
    <cellStyle name="_Отчет СМ Кострома от 10.01.08 - сводный (уточнение оплат)_Бюджет СМ-Екатеринбург, ТЦ Седьмое небо (03.11.09) (для импорта)_Бюджет СМ-Пермь, ТЦ Колизей (17(1).06.10) (для утверждения) Тхс+ОКС" xfId="919"/>
    <cellStyle name="_Отчет СМ Кострома от 10.01.08 - сводный (уточнение оплат)_Бюджет СМ-Екатеринбург, ТЦ Седьмое небо (03.11.09) (для импорта)_Бюджет_O'STIN-Пермь,_ТЦ_Колизей_(_19.04.10)_(для_утверждения)" xfId="920"/>
    <cellStyle name="_Отчет СМ Кострома от 10.01.08 - сводный (уточнение оплат)_Бюджет СМ-Екатеринбург, ТЦ Седьмое небо (03.11.09) (для импорта)_Демонтаж O'STIN-Старый Оскол" xfId="921"/>
    <cellStyle name="_Отчет СМ Кострома от 10.01.08 - сводный (уточнение оплат)_Бюджет СМ-Екатеринбург, ТЦ Седьмое небо (03.11.09) (для импорта)_Демонтаж O'STIN-Старый Оскол_Бюджет O'STIN-Москва, ТЦ Вива (01(1).06.10) (на утверждение)" xfId="922"/>
    <cellStyle name="_Отчет СМ Кострома от 10.01.08 - сводный (уточнение оплат)_Бюджет СМ-Екатеринбург, ТЦ Седьмое небо (03.11.09) (для импорта)_Демонтаж O'STIN-Старый Оскол_Бюджет СМ-Брянск, ТЦ Куб (25(1).05.10) (для утверждения)" xfId="923"/>
    <cellStyle name="_Отчет СМ Кострома от 10.01.08 - сводный (уточнение оплат)_Бюджет СМ-Екатеринбург, ТЦ Седьмое небо (03.11.09) (для импорта)_Демонтаж O'STIN-Старый Оскол_Бюджет СМ-Пермь, ТЦ Колизей (17(1).06.10) (для утверждения) Тхс+ОКС" xfId="924"/>
    <cellStyle name="_Отчет СМ Кострома от 10.01.08 - сводный (уточнение оплат)_Бюджет СМ-Екатеринбург, ТЦ Седьмое небо (03.11.09) (для импорта)_Демонтаж O'STIN-Старый Оскол_Бюджет_O'STIN-Пермь,_ТЦ_Колизей_(_19.04.10)_(для_утверждения)" xfId="925"/>
    <cellStyle name="_Отчет СМ Кострома от 10.01.08 - сводный (уточнение оплат)_Бюджет СМ-Екатеринбург, ТЦ Седьмое небо ДОП1" xfId="926"/>
    <cellStyle name="_Отчет СМ Кострома от 10.01.08 - сводный (уточнение оплат)_Бюджет СМ-Екатеринбург, ТЦ Седьмое небо ДОП1_Tehnologiheskaq_karta_OSTIN" xfId="927"/>
    <cellStyle name="_Отчет СМ Кострома от 10.01.08 - сводный (уточнение оплат)_Бюджет СМ-Екатеринбург, ТЦ Седьмое небо ДОП1_Бюджет O'STIN-Москва, ТЦ Вива (01(1).06.10) (на утверждение)" xfId="928"/>
    <cellStyle name="_Отчет СМ Кострома от 10.01.08 - сводный (уточнение оплат)_Бюджет СМ-Екатеринбург, ТЦ Седьмое небо ДОП1_Бюджет O'STIN-Наб. Челны (27.02.10) (для утверждения)" xfId="929"/>
    <cellStyle name="_Отчет СМ Кострома от 10.01.08 - сводный (уточнение оплат)_Бюджет СМ-Екатеринбург, ТЦ Седьмое небо ДОП1_Бюджет O'STIN-Наб. Челны (27.02.10) (для утверждения)_Бюджет O'STIN-Москва, ТЦ Вива (01(1).06.10) (на утверждение)" xfId="930"/>
    <cellStyle name="_Отчет СМ Кострома от 10.01.08 - сводный (уточнение оплат)_Бюджет СМ-Екатеринбург, ТЦ Седьмое небо ДОП1_Бюджет O'STIN-Наб. Челны (27.02.10) (для утверждения)_Бюджет СМ-Брянск, ТЦ Куб (25(1).05.10) (для утверждения)" xfId="931"/>
    <cellStyle name="_Отчет СМ Кострома от 10.01.08 - сводный (уточнение оплат)_Бюджет СМ-Екатеринбург, ТЦ Седьмое небо ДОП1_Бюджет O'STIN-Наб. Челны (27.02.10) (для утверждения)_Бюджет СМ-Пермь, ТЦ Колизей (17(1).06.10) (для утверждения) Тхс+ОКС" xfId="932"/>
    <cellStyle name="_Отчет СМ Кострома от 10.01.08 - сводный (уточнение оплат)_Бюджет СМ-Екатеринбург, ТЦ Седьмое небо ДОП1_Бюджет O'STIN-Наб. Челны (27.02.10) (для утверждения)_Бюджет_O'STIN-Пермь,_ТЦ_Колизей_(_19.04.10)_(для_утверждения)" xfId="933"/>
    <cellStyle name="_Отчет СМ Кострома от 10.01.08 - сводный (уточнение оплат)_Бюджет СМ-Екатеринбург, ТЦ Седьмое небо ДОП1_Бюджет O'STIN-Пермь, ТЦ Столица( 16.03.10) (для утверждения)" xfId="934"/>
    <cellStyle name="_Отчет СМ Кострома от 10.01.08 - сводный (уточнение оплат)_Бюджет СМ-Екатеринбург, ТЦ Седьмое небо ДОП1_Бюджет O'STIN-Пермь, ТЦ Столица( 16.03.10) (для утверждения)_Бюджет_O'STIN-Пермь,_ТЦ_Колизей_(_19.04.10)_(для_утверждения)" xfId="935"/>
    <cellStyle name="_Отчет СМ Кострома от 10.01.08 - сводный (уточнение оплат)_Бюджет СМ-Екатеринбург, ТЦ Седьмое небо ДОП1_Бюджет O'STIN-УФА (18.02.10) (для утверждения)" xfId="936"/>
    <cellStyle name="_Отчет СМ Кострома от 10.01.08 - сводный (уточнение оплат)_Бюджет СМ-Екатеринбург, ТЦ Седьмое небо ДОП1_Бюджет O'STIN-УФА (18.02.10) (для утверждения)_Бюджет O'STIN-Москва, ТЦ Вива (01(1).06.10) (на утверждение)" xfId="937"/>
    <cellStyle name="_Отчет СМ Кострома от 10.01.08 - сводный (уточнение оплат)_Бюджет СМ-Екатеринбург, ТЦ Седьмое небо ДОП1_Бюджет O'STIN-УФА (18.02.10) (для утверждения)_Бюджет СМ-Брянск, ТЦ Куб (25(1).05.10) (для утверждения)" xfId="938"/>
    <cellStyle name="_Отчет СМ Кострома от 10.01.08 - сводный (уточнение оплат)_Бюджет СМ-Екатеринбург, ТЦ Седьмое небо ДОП1_Бюджет O'STIN-УФА (18.02.10) (для утверждения)_Бюджет СМ-Пермь, ТЦ Колизей (17(1).06.10) (для утверждения) Тхс+ОКС" xfId="939"/>
    <cellStyle name="_Отчет СМ Кострома от 10.01.08 - сводный (уточнение оплат)_Бюджет СМ-Екатеринбург, ТЦ Седьмое небо ДОП1_Бюджет O'STIN-УФА (18.02.10) (для утверждения)_Бюджет_O'STIN-Пермь,_ТЦ_Колизей_(_19.04.10)_(для_утверждения)" xfId="940"/>
    <cellStyle name="_Отчет СМ Кострома от 10.01.08 - сводный (уточнение оплат)_Бюджет СМ-Екатеринбург, ТЦ Седьмое небо ДОП1_Бюджет СМ-Брянск, ТЦ Куб (25(1).05.10) (для утверждения)" xfId="941"/>
    <cellStyle name="_Отчет СМ Кострома от 10.01.08 - сводный (уточнение оплат)_Бюджет СМ-Екатеринбург, ТЦ Седьмое небо ДОП1_Бюджет СМ-Пермь, ТЦ Колизей (17(1).06.10) (для утверждения) Тхс+ОКС" xfId="942"/>
    <cellStyle name="_Отчет СМ Кострома от 10.01.08 - сводный (уточнение оплат)_Бюджет СМ-Екатеринбург, ТЦ Седьмое небо ДОП1_Бюджет_O'STIN-Пермь,_ТЦ_Колизей_(_19.04.10)_(для_утверждения)" xfId="943"/>
    <cellStyle name="_Отчет СМ Кострома от 10.01.08 - сводный (уточнение оплат)_Бюджет СМ-Екатеринбург, ТЦ Седьмое небо ДОП1_Демонтаж O'STIN-Старый Оскол" xfId="944"/>
    <cellStyle name="_Отчет СМ Кострома от 10.01.08 - сводный (уточнение оплат)_Бюджет СМ-Екатеринбург, ТЦ Седьмое небо ДОП1_Демонтаж O'STIN-Старый Оскол_Бюджет O'STIN-Москва, ТЦ Вива (01(1).06.10) (на утверждение)" xfId="945"/>
    <cellStyle name="_Отчет СМ Кострома от 10.01.08 - сводный (уточнение оплат)_Бюджет СМ-Екатеринбург, ТЦ Седьмое небо ДОП1_Демонтаж O'STIN-Старый Оскол_Бюджет СМ-Брянск, ТЦ Куб (25(1).05.10) (для утверждения)" xfId="946"/>
    <cellStyle name="_Отчет СМ Кострома от 10.01.08 - сводный (уточнение оплат)_Бюджет СМ-Екатеринбург, ТЦ Седьмое небо ДОП1_Демонтаж O'STIN-Старый Оскол_Бюджет СМ-Пермь, ТЦ Колизей (17(1).06.10) (для утверждения) Тхс+ОКС" xfId="947"/>
    <cellStyle name="_Отчет СМ Кострома от 10.01.08 - сводный (уточнение оплат)_Бюджет СМ-Екатеринбург, ТЦ Седьмое небо ДОП1_Демонтаж O'STIN-Старый Оскол_Бюджет_O'STIN-Пермь,_ТЦ_Колизей_(_19.04.10)_(для_утверждения)" xfId="948"/>
    <cellStyle name="_Отчет СМ Кострома от 10.01.08 - сводный (уточнение оплат)_Бюджет СМ-Оренбург, ТЦ Армада (23.10.09) (для импорта)" xfId="949"/>
    <cellStyle name="_Отчет СМ Кострома от 10.01.08 - сводный (уточнение оплат)_Бюджет СМ-Оренбург, ТЦ Армада (23.10.09) (для импорта)_Tehnologiheskaq_karta_OSTIN" xfId="950"/>
    <cellStyle name="_Отчет СМ Кострома от 10.01.08 - сводный (уточнение оплат)_Бюджет СМ-Оренбург, ТЦ Армада (23.10.09) (для импорта)_Бюджет O'STIN-Москва, ТЦ Вива (01(1).06.10) (на утверждение)" xfId="951"/>
    <cellStyle name="_Отчет СМ Кострома от 10.01.08 - сводный (уточнение оплат)_Бюджет СМ-Оренбург, ТЦ Армада (23.10.09) (для импорта)_Бюджет O'STIN-Наб. Челны (27.02.10) (для утверждения)" xfId="952"/>
    <cellStyle name="_Отчет СМ Кострома от 10.01.08 - сводный (уточнение оплат)_Бюджет СМ-Оренбург, ТЦ Армада (23.10.09) (для импорта)_Бюджет O'STIN-Наб. Челны (27.02.10) (для утверждения)_Бюджет O'STIN-Москва, ТЦ Вива (01(1).06.10) (на утверждение)" xfId="953"/>
    <cellStyle name="_Отчет СМ Кострома от 10.01.08 - сводный (уточнение оплат)_Бюджет СМ-Оренбург, ТЦ Армада (23.10.09) (для импорта)_Бюджет O'STIN-Наб. Челны (27.02.10) (для утверждения)_Бюджет СМ-Брянск, ТЦ Куб (25(1).05.10) (для утверждения)" xfId="954"/>
    <cellStyle name="_Отчет СМ Кострома от 10.01.08 - сводный (уточнение оплат)_Бюджет СМ-Оренбург, ТЦ Армада (23.10.09) (для импорта)_Бюджет O'STIN-Наб. Челны (27.02.10) (для утверждения)_Бюджет СМ-Пермь, ТЦ Колизей (17(1).06.10) (для утверждения) Тхс+ОКС" xfId="955"/>
    <cellStyle name="_Отчет СМ Кострома от 10.01.08 - сводный (уточнение оплат)_Бюджет СМ-Оренбург, ТЦ Армада (23.10.09) (для импорта)_Бюджет O'STIN-Наб. Челны (27.02.10) (для утверждения)_Бюджет_O'STIN-Пермь,_ТЦ_Колизей_(_19.04.10)_(для_утверждения)" xfId="956"/>
    <cellStyle name="_Отчет СМ Кострома от 10.01.08 - сводный (уточнение оплат)_Бюджет СМ-Оренбург, ТЦ Армада (23.10.09) (для импорта)_Бюджет O'STIN-Пермь, ТЦ Столица( 16.03.10) (для утверждения)" xfId="957"/>
    <cellStyle name="_Отчет СМ Кострома от 10.01.08 - сводный (уточнение оплат)_Бюджет СМ-Оренбург, ТЦ Армада (23.10.09) (для импорта)_Бюджет O'STIN-Пермь, ТЦ Столица( 16.03.10) (для утверждения)_Бюджет_O'STIN-Пермь,_ТЦ_Колизей_(_19.04.10)_(для_утверждения)" xfId="958"/>
    <cellStyle name="_Отчет СМ Кострома от 10.01.08 - сводный (уточнение оплат)_Бюджет СМ-Оренбург, ТЦ Армада (23.10.09) (для импорта)_Бюджет O'STIN-УФА (18.02.10) (для утверждения)" xfId="959"/>
    <cellStyle name="_Отчет СМ Кострома от 10.01.08 - сводный (уточнение оплат)_Бюджет СМ-Оренбург, ТЦ Армада (23.10.09) (для импорта)_Бюджет O'STIN-УФА (18.02.10) (для утверждения)_Бюджет O'STIN-Москва, ТЦ Вива (01(1).06.10) (на утверждение)" xfId="960"/>
    <cellStyle name="_Отчет СМ Кострома от 10.01.08 - сводный (уточнение оплат)_Бюджет СМ-Оренбург, ТЦ Армада (23.10.09) (для импорта)_Бюджет O'STIN-УФА (18.02.10) (для утверждения)_Бюджет СМ-Брянск, ТЦ Куб (25(1).05.10) (для утверждения)" xfId="961"/>
    <cellStyle name="_Отчет СМ Кострома от 10.01.08 - сводный (уточнение оплат)_Бюджет СМ-Оренбург, ТЦ Армада (23.10.09) (для импорта)_Бюджет O'STIN-УФА (18.02.10) (для утверждения)_Бюджет СМ-Пермь, ТЦ Колизей (17(1).06.10) (для утверждения) Тхс+ОКС" xfId="962"/>
    <cellStyle name="_Отчет СМ Кострома от 10.01.08 - сводный (уточнение оплат)_Бюджет СМ-Оренбург, ТЦ Армада (23.10.09) (для импорта)_Бюджет O'STIN-УФА (18.02.10) (для утверждения)_Бюджет_O'STIN-Пермь,_ТЦ_Колизей_(_19.04.10)_(для_утверждения)" xfId="963"/>
    <cellStyle name="_Отчет СМ Кострома от 10.01.08 - сводный (уточнение оплат)_Бюджет СМ-Оренбург, ТЦ Армада (23.10.09) (для импорта)_Бюджет СМ-Брянск, ТЦ Куб (25(1).05.10) (для утверждения)" xfId="964"/>
    <cellStyle name="_Отчет СМ Кострома от 10.01.08 - сводный (уточнение оплат)_Бюджет СМ-Оренбург, ТЦ Армада (23.10.09) (для импорта)_Бюджет СМ-Пермь, ТЦ Колизей (17(1).06.10) (для утверждения) Тхс+ОКС" xfId="965"/>
    <cellStyle name="_Отчет СМ Кострома от 10.01.08 - сводный (уточнение оплат)_Бюджет СМ-Оренбург, ТЦ Армада (23.10.09) (для импорта)_Бюджет_O'STIN-Пермь,_ТЦ_Колизей_(_19.04.10)_(для_утверждения)" xfId="966"/>
    <cellStyle name="_Отчет СМ Кострома от 10.01.08 - сводный (уточнение оплат)_Бюджет СМ-Оренбург, ТЦ Армада (23.10.09) (для импорта)_Демонтаж O'STIN-Старый Оскол" xfId="967"/>
    <cellStyle name="_Отчет СМ Кострома от 10.01.08 - сводный (уточнение оплат)_Бюджет СМ-Оренбург, ТЦ Армада (23.10.09) (для импорта)_Демонтаж O'STIN-Старый Оскол_Бюджет O'STIN-Москва, ТЦ Вива (01(1).06.10) (на утверждение)" xfId="968"/>
    <cellStyle name="_Отчет СМ Кострома от 10.01.08 - сводный (уточнение оплат)_Бюджет СМ-Оренбург, ТЦ Армада (23.10.09) (для импорта)_Демонтаж O'STIN-Старый Оскол_Бюджет СМ-Брянск, ТЦ Куб (25(1).05.10) (для утверждения)" xfId="969"/>
    <cellStyle name="_Отчет СМ Кострома от 10.01.08 - сводный (уточнение оплат)_Бюджет СМ-Оренбург, ТЦ Армада (23.10.09) (для импорта)_Демонтаж O'STIN-Старый Оскол_Бюджет СМ-Пермь, ТЦ Колизей (17(1).06.10) (для утверждения) Тхс+ОКС" xfId="970"/>
    <cellStyle name="_Отчет СМ Кострома от 10.01.08 - сводный (уточнение оплат)_Бюджет СМ-Оренбург, ТЦ Армада (23.10.09) (для импорта)_Демонтаж O'STIN-Старый Оскол_Бюджет_O'STIN-Пермь,_ТЦ_Колизей_(_19.04.10)_(для_утверждения)" xfId="971"/>
    <cellStyle name="_Отчет СМ Кострома от 10.01.08 - сводный (уточнение оплат)_Бюджет СМ-Оренбург, ТЦ Армада ДОП1" xfId="972"/>
    <cellStyle name="_Отчет СМ Кострома от 10.01.08 - сводный (уточнение оплат)_Бюджет СМ-Оренбург, ТЦ Армада ДОП1_Tehnologiheskaq_karta_OSTIN" xfId="973"/>
    <cellStyle name="_Отчет СМ Кострома от 10.01.08 - сводный (уточнение оплат)_Бюджет СМ-Оренбург, ТЦ Армада ДОП1_Бюджет O'STIN-Алтуфьево по ЭФЗ (07.03.10)" xfId="974"/>
    <cellStyle name="_Отчет СМ Кострома от 10.01.08 - сводный (уточнение оплат)_Бюджет СМ-Оренбург, ТЦ Армада ДОП1_Бюджет O'STIN-Алтуфьево по ЭФЗ (07.03.10)_Бюджет O'STIN-Москва, ТЦ Вива (01(1).06.10) (на утверждение)" xfId="975"/>
    <cellStyle name="_Отчет СМ Кострома от 10.01.08 - сводный (уточнение оплат)_Бюджет СМ-Оренбург, ТЦ Армада ДОП1_Бюджет O'STIN-Алтуфьево по ЭФЗ (07.03.10)_Бюджет СМ-Брянск, ТЦ Куб (25(1).05.10) (для утверждения)" xfId="976"/>
    <cellStyle name="_Отчет СМ Кострома от 10.01.08 - сводный (уточнение оплат)_Бюджет СМ-Оренбург, ТЦ Армада ДОП1_Бюджет O'STIN-Алтуфьево по ЭФЗ (07.03.10)_Бюджет СМ-Пермь, ТЦ Колизей (17(1).06.10) (для утверждения) Тхс+ОКС" xfId="977"/>
    <cellStyle name="_Отчет СМ Кострома от 10.01.08 - сводный (уточнение оплат)_Бюджет СМ-Оренбург, ТЦ Армада ДОП1_Бюджет O'STIN-Алтуфьево по ЭФЗ (07.03.10)_Бюджет_O'STIN-Пермь,_ТЦ_Колизей_(_19.04.10)_(для_утверждения)" xfId="978"/>
    <cellStyle name="_Отчет СМ Кострома от 10.01.08 - сводный (уточнение оплат)_Бюджет СМ-Оренбург, ТЦ Армада ДОП1_Бюджет O'STIN-Москва, ТЦ Вива (01(1).06.10) (на утверждение)" xfId="979"/>
    <cellStyle name="_Отчет СМ Кострома от 10.01.08 - сводный (уточнение оплат)_Бюджет СМ-Оренбург, ТЦ Армада ДОП1_Бюджет O'STIN-Наб. Челны (27.02.10) (для утверждения)" xfId="980"/>
    <cellStyle name="_Отчет СМ Кострома от 10.01.08 - сводный (уточнение оплат)_Бюджет СМ-Оренбург, ТЦ Армада ДОП1_Бюджет O'STIN-Наб. Челны (27.02.10) (для утверждения)_Бюджет O'STIN-Москва, ТЦ Вива (01(1).06.10) (на утверждение)" xfId="981"/>
    <cellStyle name="_Отчет СМ Кострома от 10.01.08 - сводный (уточнение оплат)_Бюджет СМ-Оренбург, ТЦ Армада ДОП1_Бюджет O'STIN-Наб. Челны (27.02.10) (для утверждения)_Бюджет СМ-Брянск, ТЦ Куб (25(1).05.10) (для утверждения)" xfId="982"/>
    <cellStyle name="_Отчет СМ Кострома от 10.01.08 - сводный (уточнение оплат)_Бюджет СМ-Оренбург, ТЦ Армада ДОП1_Бюджет O'STIN-Наб. Челны (27.02.10) (для утверждения)_Бюджет СМ-Пермь, ТЦ Колизей (17(1).06.10) (для утверждения) Тхс+ОКС" xfId="983"/>
    <cellStyle name="_Отчет СМ Кострома от 10.01.08 - сводный (уточнение оплат)_Бюджет СМ-Оренбург, ТЦ Армада ДОП1_Бюджет O'STIN-Наб. Челны (27.02.10) (для утверждения)_Бюджет_O'STIN-Пермь,_ТЦ_Колизей_(_19.04.10)_(для_утверждения)" xfId="984"/>
    <cellStyle name="_Отчет СМ Кострома от 10.01.08 - сводный (уточнение оплат)_Бюджет СМ-Оренбург, ТЦ Армада ДОП1_Бюджет O'STIN-Пермь, ТЦ Столица( 16.03.10) (для утверждения)" xfId="985"/>
    <cellStyle name="_Отчет СМ Кострома от 10.01.08 - сводный (уточнение оплат)_Бюджет СМ-Оренбург, ТЦ Армада ДОП1_Бюджет O'STIN-Пермь, ТЦ Столица( 16.03.10) (для утверждения)_Бюджет_O'STIN-Пермь,_ТЦ_Колизей_(_19.04.10)_(для_утверждения)" xfId="986"/>
    <cellStyle name="_Отчет СМ Кострома от 10.01.08 - сводный (уточнение оплат)_Бюджет СМ-Оренбург, ТЦ Армада ДОП1_Бюджет O'STIN-СПБ ТЦ Атмосфера (18.02.10) (для утверждения)" xfId="987"/>
    <cellStyle name="_Отчет СМ Кострома от 10.01.08 - сводный (уточнение оплат)_Бюджет СМ-Оренбург, ТЦ Армада ДОП1_Бюджет O'STIN-СПБ ТЦ Атмосфера (18.02.10) (для утверждения)_Бюджет O'STIN-Москва, ТЦ Вива (01(1).06.10) (на утверждение)" xfId="988"/>
    <cellStyle name="_Отчет СМ Кострома от 10.01.08 - сводный (уточнение оплат)_Бюджет СМ-Оренбург, ТЦ Армада ДОП1_Бюджет O'STIN-СПБ ТЦ Атмосфера (18.02.10) (для утверждения)_Бюджет СМ-Брянск, ТЦ Куб (25(1).05.10) (для утверждения)" xfId="989"/>
    <cellStyle name="_Отчет СМ Кострома от 10.01.08 - сводный (уточнение оплат)_Бюджет СМ-Оренбург, ТЦ Армада ДОП1_Бюджет O'STIN-СПБ ТЦ Атмосфера (18.02.10) (для утверждения)_Бюджет СМ-Пермь, ТЦ Колизей (17(1).06.10) (для утверждения) Тхс+ОКС" xfId="990"/>
    <cellStyle name="_Отчет СМ Кострома от 10.01.08 - сводный (уточнение оплат)_Бюджет СМ-Оренбург, ТЦ Армада ДОП1_Бюджет O'STIN-СПБ ТЦ Атмосфера (18.02.10) (для утверждения)_Бюджет_O'STIN_Курган,_ТЦ_Пушкинский_(15.04.10)_(для_утверждения)" xfId="991"/>
    <cellStyle name="_Отчет СМ Кострома от 10.01.08 - сводный (уточнение оплат)_Бюджет СМ-Оренбург, ТЦ Армада ДОП1_Бюджет O'STIN-СПБ ТЦ Атмосфера (18.02.10) (для утверждения)_Бюджет_O'STIN-Пермь,_ТЦ_Колизей_(_15.04.10)_(для_утверждения)(1)" xfId="992"/>
    <cellStyle name="_Отчет СМ Кострома от 10.01.08 - сводный (уточнение оплат)_Бюджет СМ-Оренбург, ТЦ Армада ДОП1_Бюджет O'STIN-СПБ ТЦ Атмосфера (18.02.10) (для утверждения)_Бюджет_O'STIN-Пермь,_ТЦ_Колизей_(_19.04.10)_(для_утверждения)" xfId="993"/>
    <cellStyle name="_Отчет СМ Кострома от 10.01.08 - сводный (уточнение оплат)_Бюджет СМ-Оренбург, ТЦ Армада ДОП1_Бюджет O'STIN-СПБ ТЦ Атмосфера (18.02.10) (для утверждения)_Бюджет_O'STIN-Пермь,_ТЦ_Колизей_(16.04.10)_(для_утверждения)(1)" xfId="994"/>
    <cellStyle name="_Отчет СМ Кострома от 10.01.08 - сводный (уточнение оплат)_Бюджет СМ-Оренбург, ТЦ Армада ДОП1_Бюджет O'STIN-УФА (18.02.10) (для утверждения)" xfId="995"/>
    <cellStyle name="_Отчет СМ Кострома от 10.01.08 - сводный (уточнение оплат)_Бюджет СМ-Оренбург, ТЦ Армада ДОП1_Бюджет O'STIN-УФА (18.02.10) (для утверждения)_Бюджет O'STIN-Москва, ТЦ Вива (01(1).06.10) (на утверждение)" xfId="996"/>
    <cellStyle name="_Отчет СМ Кострома от 10.01.08 - сводный (уточнение оплат)_Бюджет СМ-Оренбург, ТЦ Армада ДОП1_Бюджет O'STIN-УФА (18.02.10) (для утверждения)_Бюджет СМ-Брянск, ТЦ Куб (25(1).05.10) (для утверждения)" xfId="997"/>
    <cellStyle name="_Отчет СМ Кострома от 10.01.08 - сводный (уточнение оплат)_Бюджет СМ-Оренбург, ТЦ Армада ДОП1_Бюджет O'STIN-УФА (18.02.10) (для утверждения)_Бюджет СМ-Пермь, ТЦ Колизей (17(1).06.10) (для утверждения) Тхс+ОКС" xfId="998"/>
    <cellStyle name="_Отчет СМ Кострома от 10.01.08 - сводный (уточнение оплат)_Бюджет СМ-Оренбург, ТЦ Армада ДОП1_Бюджет O'STIN-УФА (18.02.10) (для утверждения)_Бюджет_O'STIN-Пермь,_ТЦ_Колизей_(_19.04.10)_(для_утверждения)" xfId="999"/>
    <cellStyle name="_Отчет СМ Кострома от 10.01.08 - сводный (уточнение оплат)_Бюджет СМ-Оренбург, ТЦ Армада ДОП1_Бюджет СМ-Брянск, ТЦ Куб (25(1).05.10) (для утверждения)" xfId="1000"/>
    <cellStyle name="_Отчет СМ Кострома от 10.01.08 - сводный (уточнение оплат)_Бюджет СМ-Оренбург, ТЦ Армада ДОП1_Бюджет СМ-Пермь, ТЦ Колизей (17(1).06.10) (для утверждения) Тхс+ОКС" xfId="1001"/>
    <cellStyle name="_Отчет СМ Кострома от 10.01.08 - сводный (уточнение оплат)_Бюджет СМ-Оренбург, ТЦ Армада ДОП1_Бюджет_O'STIN_Курган,_ТЦ_Пушкинский_(15.04.10)_(для_утверждения)" xfId="1002"/>
    <cellStyle name="_Отчет СМ Кострома от 10.01.08 - сводный (уточнение оплат)_Бюджет СМ-Оренбург, ТЦ Армада ДОП1_Бюджет_O'STIN_Курган,_ТЦ_Пушкинский_(15.04.10)_(для_утверждения)_Бюджет_O'STIN-Пермь,_ТЦ_Колизей_(_19.04.10)_(для_утверждения)" xfId="1003"/>
    <cellStyle name="_Отчет СМ Кострома от 10.01.08 - сводный (уточнение оплат)_Бюджет СМ-Оренбург, ТЦ Армада ДОП1_Бюджет_O'STIN-Пермь,_ТЦ_Колизей_(_15.04.10)_(для_утверждения)(1)" xfId="1004"/>
    <cellStyle name="_Отчет СМ Кострома от 10.01.08 - сводный (уточнение оплат)_Бюджет СМ-Оренбург, ТЦ Армада ДОП1_Бюджет_O'STIN-Пермь,_ТЦ_Колизей_(_15.04.10)_(для_утверждения)(1)_Бюджет_O'STIN-Пермь,_ТЦ_Колизей_(_19.04.10)_(для_утверждения)" xfId="1005"/>
    <cellStyle name="_Отчет СМ Кострома от 10.01.08 - сводный (уточнение оплат)_Бюджет СМ-Оренбург, ТЦ Армада ДОП1_Бюджет_O'STIN-Пермь,_ТЦ_Колизей_(_19.04.10)_(для_утверждения)" xfId="1006"/>
    <cellStyle name="_Отчет СМ Кострома от 10.01.08 - сводный (уточнение оплат)_Бюджет СМ-Оренбург, ТЦ Армада ДОП1_Бюджет_O'STIN-Пермь,_ТЦ_Колизей_(16.04.10)_(для_утверждения)(1)" xfId="1007"/>
    <cellStyle name="_Отчет СМ Кострома от 10.01.08 - сводный (уточнение оплат)_Бюджет СМ-Оренбург, ТЦ Армада ДОП1_Бюджет_O'STIN-Пермь,_ТЦ_Колизей_(16.04.10)_(для_утверждения)(1)_Бюджет_O'STIN-Пермь,_ТЦ_Колизей_(_19.04.10)_(для_утверждения)" xfId="1008"/>
    <cellStyle name="_Отчет СМ Кострома от 10.01.08 - сводный (уточнение оплат)_Бюджет СМ-Оренбург, ТЦ Армада ДОП1_Демонтаж O'STIN-Старый Оскол" xfId="1009"/>
    <cellStyle name="_Отчет СМ Кострома от 10.01.08 - сводный (уточнение оплат)_Бюджет СМ-Оренбург, ТЦ Армада ДОП1_Демонтаж O'STIN-Старый Оскол_Бюджет O'STIN-Москва, ТЦ Вива (01(1).06.10) (на утверждение)" xfId="1010"/>
    <cellStyle name="_Отчет СМ Кострома от 10.01.08 - сводный (уточнение оплат)_Бюджет СМ-Оренбург, ТЦ Армада ДОП1_Демонтаж O'STIN-Старый Оскол_Бюджет СМ-Брянск, ТЦ Куб (25(1).05.10) (для утверждения)" xfId="1011"/>
    <cellStyle name="_Отчет СМ Кострома от 10.01.08 - сводный (уточнение оплат)_Бюджет СМ-Оренбург, ТЦ Армада ДОП1_Демонтаж O'STIN-Старый Оскол_Бюджет СМ-Пермь, ТЦ Колизей (17(1).06.10) (для утверждения) Тхс+ОКС" xfId="1012"/>
    <cellStyle name="_Отчет СМ Кострома от 10.01.08 - сводный (уточнение оплат)_Бюджет СМ-Оренбург, ТЦ Армада ДОП1_Демонтаж O'STIN-Старый Оскол_Бюджет_O'STIN-Пермь,_ТЦ_Колизей_(_19.04.10)_(для_утверждения)" xfId="1013"/>
    <cellStyle name="_Отчет СМ Кострома от 10.01.08 - сводный (уточнение оплат)_Бюджет СМ-Пермь, ТЦ Колизей (17(1).06.10) (для утверждения) Тхс+ОКС" xfId="1014"/>
    <cellStyle name="_Отчет СМ Кострома от 10.01.08 - сводный (уточнение оплат)_Бюджет СМ-Пермь,ТЦ Семья (01.10.09) (для импорта)" xfId="1015"/>
    <cellStyle name="_Отчет СМ Кострома от 10.01.08 - сводный (уточнение оплат)_Бюджет СМ-Пермь,ТЦ Семья (01.10.09) (для импорта)_Tehnologiheskaq_karta_OSTIN" xfId="1016"/>
    <cellStyle name="_Отчет СМ Кострома от 10.01.08 - сводный (уточнение оплат)_Бюджет СМ-Пермь,ТЦ Семья (01.10.09) (для импорта)_Бюджет O'STIN-Москва, ТЦ Вива (01(1).06.10) (на утверждение)" xfId="1017"/>
    <cellStyle name="_Отчет СМ Кострома от 10.01.08 - сводный (уточнение оплат)_Бюджет СМ-Пермь,ТЦ Семья (01.10.09) (для импорта)_Бюджет O'STIN-Наб. Челны (27.02.10) (для утверждения)" xfId="1018"/>
    <cellStyle name="_Отчет СМ Кострома от 10.01.08 - сводный (уточнение оплат)_Бюджет СМ-Пермь,ТЦ Семья (01.10.09) (для импорта)_Бюджет O'STIN-Наб. Челны (27.02.10) (для утверждения)_Бюджет O'STIN-Москва, ТЦ Вива (01(1).06.10) (на утверждение)" xfId="1019"/>
    <cellStyle name="_Отчет СМ Кострома от 10.01.08 - сводный (уточнение оплат)_Бюджет СМ-Пермь,ТЦ Семья (01.10.09) (для импорта)_Бюджет O'STIN-Наб. Челны (27.02.10) (для утверждения)_Бюджет СМ-Брянск, ТЦ Куб (25(1).05.10) (для утверждения)" xfId="1020"/>
    <cellStyle name="_Отчет СМ Кострома от 10.01.08 - сводный (уточнение оплат)_Бюджет СМ-Пермь,ТЦ Семья (01.10.09) (для импорта)_Бюджет O'STIN-Наб. Челны (27.02.10) (для утверждения)_Бюджет СМ-Пермь, ТЦ Колизей (17(1).06.10) (для утверждения) Тхс+ОКС" xfId="1021"/>
    <cellStyle name="_Отчет СМ Кострома от 10.01.08 - сводный (уточнение оплат)_Бюджет СМ-Пермь,ТЦ Семья (01.10.09) (для импорта)_Бюджет O'STIN-Наб. Челны (27.02.10) (для утверждения)_Бюджет_O'STIN-Пермь,_ТЦ_Колизей_(_19.04.10)_(для_утверждения)" xfId="1022"/>
    <cellStyle name="_Отчет СМ Кострома от 10.01.08 - сводный (уточнение оплат)_Бюджет СМ-Пермь,ТЦ Семья (01.10.09) (для импорта)_Бюджет O'STIN-Пермь, ТЦ Столица( 16.03.10) (для утверждения)" xfId="1023"/>
    <cellStyle name="_Отчет СМ Кострома от 10.01.08 - сводный (уточнение оплат)_Бюджет СМ-Пермь,ТЦ Семья (01.10.09) (для импорта)_Бюджет O'STIN-Пермь, ТЦ Столица( 16.03.10) (для утверждения)_Бюджет_O'STIN-Пермь,_ТЦ_Колизей_(_19.04.10)_(для_утверждения)" xfId="1024"/>
    <cellStyle name="_Отчет СМ Кострома от 10.01.08 - сводный (уточнение оплат)_Бюджет СМ-Пермь,ТЦ Семья (01.10.09) (для импорта)_Бюджет O'STIN-УФА (18.02.10) (для утверждения)" xfId="1025"/>
    <cellStyle name="_Отчет СМ Кострома от 10.01.08 - сводный (уточнение оплат)_Бюджет СМ-Пермь,ТЦ Семья (01.10.09) (для импорта)_Бюджет O'STIN-УФА (18.02.10) (для утверждения)_Бюджет O'STIN-Москва, ТЦ Вива (01(1).06.10) (на утверждение)" xfId="1026"/>
    <cellStyle name="_Отчет СМ Кострома от 10.01.08 - сводный (уточнение оплат)_Бюджет СМ-Пермь,ТЦ Семья (01.10.09) (для импорта)_Бюджет O'STIN-УФА (18.02.10) (для утверждения)_Бюджет СМ-Брянск, ТЦ Куб (25(1).05.10) (для утверждения)" xfId="1027"/>
    <cellStyle name="_Отчет СМ Кострома от 10.01.08 - сводный (уточнение оплат)_Бюджет СМ-Пермь,ТЦ Семья (01.10.09) (для импорта)_Бюджет O'STIN-УФА (18.02.10) (для утверждения)_Бюджет СМ-Пермь, ТЦ Колизей (17(1).06.10) (для утверждения) Тхс+ОКС" xfId="1028"/>
    <cellStyle name="_Отчет СМ Кострома от 10.01.08 - сводный (уточнение оплат)_Бюджет СМ-Пермь,ТЦ Семья (01.10.09) (для импорта)_Бюджет O'STIN-УФА (18.02.10) (для утверждения)_Бюджет_O'STIN-Пермь,_ТЦ_Колизей_(_19.04.10)_(для_утверждения)" xfId="1029"/>
    <cellStyle name="_Отчет СМ Кострома от 10.01.08 - сводный (уточнение оплат)_Бюджет СМ-Пермь,ТЦ Семья (01.10.09) (для импорта)_Бюджет СМ-Брянск, ТЦ Куб (25(1).05.10) (для утверждения)" xfId="1030"/>
    <cellStyle name="_Отчет СМ Кострома от 10.01.08 - сводный (уточнение оплат)_Бюджет СМ-Пермь,ТЦ Семья (01.10.09) (для импорта)_Бюджет СМ-Пермь, ТЦ Колизей (17(1).06.10) (для утверждения) Тхс+ОКС" xfId="1031"/>
    <cellStyle name="_Отчет СМ Кострома от 10.01.08 - сводный (уточнение оплат)_Бюджет СМ-Пермь,ТЦ Семья (01.10.09) (для импорта)_Бюджет_O'STIN-Пермь,_ТЦ_Колизей_(_19.04.10)_(для_утверждения)" xfId="1032"/>
    <cellStyle name="_Отчет СМ Кострома от 10.01.08 - сводный (уточнение оплат)_Бюджет СМ-Пермь,ТЦ Семья (01.10.09) (для импорта)_Демонтаж O'STIN-Старый Оскол" xfId="1033"/>
    <cellStyle name="_Отчет СМ Кострома от 10.01.08 - сводный (уточнение оплат)_Бюджет СМ-Пермь,ТЦ Семья (01.10.09) (для импорта)_Демонтаж O'STIN-Старый Оскол_Бюджет O'STIN-Москва, ТЦ Вива (01(1).06.10) (на утверждение)" xfId="1034"/>
    <cellStyle name="_Отчет СМ Кострома от 10.01.08 - сводный (уточнение оплат)_Бюджет СМ-Пермь,ТЦ Семья (01.10.09) (для импорта)_Демонтаж O'STIN-Старый Оскол_Бюджет СМ-Брянск, ТЦ Куб (25(1).05.10) (для утверждения)" xfId="1035"/>
    <cellStyle name="_Отчет СМ Кострома от 10.01.08 - сводный (уточнение оплат)_Бюджет СМ-Пермь,ТЦ Семья (01.10.09) (для импорта)_Демонтаж O'STIN-Старый Оскол_Бюджет СМ-Пермь, ТЦ Колизей (17(1).06.10) (для утверждения) Тхс+ОКС" xfId="1036"/>
    <cellStyle name="_Отчет СМ Кострома от 10.01.08 - сводный (уточнение оплат)_Бюджет СМ-Пермь,ТЦ Семья (01.10.09) (для импорта)_Демонтаж O'STIN-Старый Оскол_Бюджет_O'STIN-Пермь,_ТЦ_Колизей_(_19.04.10)_(для_утверждения)" xfId="1037"/>
    <cellStyle name="_Отчет СМ Кострома от 10.01.08 - сводный (уточнение оплат)_Бюджет СМ-Пермь,ТЦ Семья ДОП1" xfId="1038"/>
    <cellStyle name="_Отчет СМ Кострома от 10.01.08 - сводный (уточнение оплат)_Бюджет СМ-Пермь,ТЦ Семья ДОП1_Tehnologiheskaq_karta_OSTIN" xfId="1039"/>
    <cellStyle name="_Отчет СМ Кострома от 10.01.08 - сводный (уточнение оплат)_Бюджет СМ-Пермь,ТЦ Семья ДОП1_Бюджет O'STIN-Москва, ТЦ Вива (01(1).06.10) (на утверждение)" xfId="1040"/>
    <cellStyle name="_Отчет СМ Кострома от 10.01.08 - сводный (уточнение оплат)_Бюджет СМ-Пермь,ТЦ Семья ДОП1_Бюджет O'STIN-Наб. Челны (27.02.10) (для утверждения)" xfId="1041"/>
    <cellStyle name="_Отчет СМ Кострома от 10.01.08 - сводный (уточнение оплат)_Бюджет СМ-Пермь,ТЦ Семья ДОП1_Бюджет O'STIN-Наб. Челны (27.02.10) (для утверждения)_Бюджет O'STIN-Москва, ТЦ Вива (01(1).06.10) (на утверждение)" xfId="1042"/>
    <cellStyle name="_Отчет СМ Кострома от 10.01.08 - сводный (уточнение оплат)_Бюджет СМ-Пермь,ТЦ Семья ДОП1_Бюджет O'STIN-Наб. Челны (27.02.10) (для утверждения)_Бюджет СМ-Брянск, ТЦ Куб (25(1).05.10) (для утверждения)" xfId="1043"/>
    <cellStyle name="_Отчет СМ Кострома от 10.01.08 - сводный (уточнение оплат)_Бюджет СМ-Пермь,ТЦ Семья ДОП1_Бюджет O'STIN-Наб. Челны (27.02.10) (для утверждения)_Бюджет СМ-Пермь, ТЦ Колизей (17(1).06.10) (для утверждения) Тхс+ОКС" xfId="1044"/>
    <cellStyle name="_Отчет СМ Кострома от 10.01.08 - сводный (уточнение оплат)_Бюджет СМ-Пермь,ТЦ Семья ДОП1_Бюджет O'STIN-Наб. Челны (27.02.10) (для утверждения)_Бюджет_O'STIN-Пермь,_ТЦ_Колизей_(_19.04.10)_(для_утверждения)" xfId="1045"/>
    <cellStyle name="_Отчет СМ Кострома от 10.01.08 - сводный (уточнение оплат)_Бюджет СМ-Пермь,ТЦ Семья ДОП1_Бюджет O'STIN-Пермь, ТЦ Столица( 16.03.10) (для утверждения)" xfId="1046"/>
    <cellStyle name="_Отчет СМ Кострома от 10.01.08 - сводный (уточнение оплат)_Бюджет СМ-Пермь,ТЦ Семья ДОП1_Бюджет O'STIN-Пермь, ТЦ Столица( 16.03.10) (для утверждения)_Бюджет_O'STIN-Пермь,_ТЦ_Колизей_(_19.04.10)_(для_утверждения)" xfId="1047"/>
    <cellStyle name="_Отчет СМ Кострома от 10.01.08 - сводный (уточнение оплат)_Бюджет СМ-Пермь,ТЦ Семья ДОП1_Бюджет O'STIN-УФА (18.02.10) (для утверждения)" xfId="1048"/>
    <cellStyle name="_Отчет СМ Кострома от 10.01.08 - сводный (уточнение оплат)_Бюджет СМ-Пермь,ТЦ Семья ДОП1_Бюджет O'STIN-УФА (18.02.10) (для утверждения)_Бюджет O'STIN-Москва, ТЦ Вива (01(1).06.10) (на утверждение)" xfId="1049"/>
    <cellStyle name="_Отчет СМ Кострома от 10.01.08 - сводный (уточнение оплат)_Бюджет СМ-Пермь,ТЦ Семья ДОП1_Бюджет O'STIN-УФА (18.02.10) (для утверждения)_Бюджет СМ-Брянск, ТЦ Куб (25(1).05.10) (для утверждения)" xfId="1050"/>
    <cellStyle name="_Отчет СМ Кострома от 10.01.08 - сводный (уточнение оплат)_Бюджет СМ-Пермь,ТЦ Семья ДОП1_Бюджет O'STIN-УФА (18.02.10) (для утверждения)_Бюджет СМ-Пермь, ТЦ Колизей (17(1).06.10) (для утверждения) Тхс+ОКС" xfId="1051"/>
    <cellStyle name="_Отчет СМ Кострома от 10.01.08 - сводный (уточнение оплат)_Бюджет СМ-Пермь,ТЦ Семья ДОП1_Бюджет O'STIN-УФА (18.02.10) (для утверждения)_Бюджет_O'STIN-Пермь,_ТЦ_Колизей_(_19.04.10)_(для_утверждения)" xfId="1052"/>
    <cellStyle name="_Отчет СМ Кострома от 10.01.08 - сводный (уточнение оплат)_Бюджет СМ-Пермь,ТЦ Семья ДОП1_Бюджет СМ-Брянск, ТЦ Куб (25(1).05.10) (для утверждения)" xfId="1053"/>
    <cellStyle name="_Отчет СМ Кострома от 10.01.08 - сводный (уточнение оплат)_Бюджет СМ-Пермь,ТЦ Семья ДОП1_Бюджет СМ-Пермь, ТЦ Колизей (17(1).06.10) (для утверждения) Тхс+ОКС" xfId="1054"/>
    <cellStyle name="_Отчет СМ Кострома от 10.01.08 - сводный (уточнение оплат)_Бюджет СМ-Пермь,ТЦ Семья ДОП1_Бюджет_O'STIN-Пермь,_ТЦ_Колизей_(_19.04.10)_(для_утверждения)" xfId="1055"/>
    <cellStyle name="_Отчет СМ Кострома от 10.01.08 - сводный (уточнение оплат)_Бюджет СМ-Пермь,ТЦ Семья ДОП1_Демонтаж O'STIN-Старый Оскол" xfId="1056"/>
    <cellStyle name="_Отчет СМ Кострома от 10.01.08 - сводный (уточнение оплат)_Бюджет СМ-Пермь,ТЦ Семья ДОП1_Демонтаж O'STIN-Старый Оскол_Бюджет O'STIN-Москва, ТЦ Вива (01(1).06.10) (на утверждение)" xfId="1057"/>
    <cellStyle name="_Отчет СМ Кострома от 10.01.08 - сводный (уточнение оплат)_Бюджет СМ-Пермь,ТЦ Семья ДОП1_Демонтаж O'STIN-Старый Оскол_Бюджет СМ-Брянск, ТЦ Куб (25(1).05.10) (для утверждения)" xfId="1058"/>
    <cellStyle name="_Отчет СМ Кострома от 10.01.08 - сводный (уточнение оплат)_Бюджет СМ-Пермь,ТЦ Семья ДОП1_Демонтаж O'STIN-Старый Оскол_Бюджет СМ-Пермь, ТЦ Колизей (17(1).06.10) (для утверждения) Тхс+ОКС" xfId="1059"/>
    <cellStyle name="_Отчет СМ Кострома от 10.01.08 - сводный (уточнение оплат)_Бюджет СМ-Пермь,ТЦ Семья ДОП1_Демонтаж O'STIN-Старый Оскол_Бюджет_O'STIN-Пермь,_ТЦ_Колизей_(_19.04.10)_(для_утверждения)" xfId="1060"/>
    <cellStyle name="_Отчет СМ Кострома от 10.01.08 - сводный (уточнение оплат)_Бюджет СМ-Пермь,ТЦ Семья ДОП2" xfId="1061"/>
    <cellStyle name="_Отчет СМ Кострома от 10.01.08 - сводный (уточнение оплат)_Бюджет СМ-Пермь,ТЦ Семья ДОП2_Tehnologiheskaq_karta_OSTIN" xfId="1062"/>
    <cellStyle name="_Отчет СМ Кострома от 10.01.08 - сводный (уточнение оплат)_Бюджет СМ-Пермь,ТЦ Семья ДОП2_Бюджет O'STIN-Москва, ТЦ Вива (01(1).06.10) (на утверждение)" xfId="1063"/>
    <cellStyle name="_Отчет СМ Кострома от 10.01.08 - сводный (уточнение оплат)_Бюджет СМ-Пермь,ТЦ Семья ДОП2_Бюджет O'STIN-Наб. Челны (27.02.10) (для утверждения)" xfId="1064"/>
    <cellStyle name="_Отчет СМ Кострома от 10.01.08 - сводный (уточнение оплат)_Бюджет СМ-Пермь,ТЦ Семья ДОП2_Бюджет O'STIN-Наб. Челны (27.02.10) (для утверждения)_Бюджет O'STIN-Москва, ТЦ Вива (01(1).06.10) (на утверждение)" xfId="1065"/>
    <cellStyle name="_Отчет СМ Кострома от 10.01.08 - сводный (уточнение оплат)_Бюджет СМ-Пермь,ТЦ Семья ДОП2_Бюджет O'STIN-Наб. Челны (27.02.10) (для утверждения)_Бюджет СМ-Брянск, ТЦ Куб (25(1).05.10) (для утверждения)" xfId="1066"/>
    <cellStyle name="_Отчет СМ Кострома от 10.01.08 - сводный (уточнение оплат)_Бюджет СМ-Пермь,ТЦ Семья ДОП2_Бюджет O'STIN-Наб. Челны (27.02.10) (для утверждения)_Бюджет СМ-Пермь, ТЦ Колизей (17(1).06.10) (для утверждения) Тхс+ОКС" xfId="1067"/>
    <cellStyle name="_Отчет СМ Кострома от 10.01.08 - сводный (уточнение оплат)_Бюджет СМ-Пермь,ТЦ Семья ДОП2_Бюджет O'STIN-Наб. Челны (27.02.10) (для утверждения)_Бюджет_O'STIN-Пермь,_ТЦ_Колизей_(_19.04.10)_(для_утверждения)" xfId="1068"/>
    <cellStyle name="_Отчет СМ Кострома от 10.01.08 - сводный (уточнение оплат)_Бюджет СМ-Пермь,ТЦ Семья ДОП2_Бюджет O'STIN-Пермь, ТЦ Столица( 16.03.10) (для утверждения)" xfId="1069"/>
    <cellStyle name="_Отчет СМ Кострома от 10.01.08 - сводный (уточнение оплат)_Бюджет СМ-Пермь,ТЦ Семья ДОП2_Бюджет O'STIN-Пермь, ТЦ Столица( 16.03.10) (для утверждения)_Бюджет_O'STIN-Пермь,_ТЦ_Колизей_(_19.04.10)_(для_утверждения)" xfId="1070"/>
    <cellStyle name="_Отчет СМ Кострома от 10.01.08 - сводный (уточнение оплат)_Бюджет СМ-Пермь,ТЦ Семья ДОП2_Бюджет O'STIN-УФА (18.02.10) (для утверждения)" xfId="1071"/>
    <cellStyle name="_Отчет СМ Кострома от 10.01.08 - сводный (уточнение оплат)_Бюджет СМ-Пермь,ТЦ Семья ДОП2_Бюджет O'STIN-УФА (18.02.10) (для утверждения)_Бюджет O'STIN-Москва, ТЦ Вива (01(1).06.10) (на утверждение)" xfId="1072"/>
    <cellStyle name="_Отчет СМ Кострома от 10.01.08 - сводный (уточнение оплат)_Бюджет СМ-Пермь,ТЦ Семья ДОП2_Бюджет O'STIN-УФА (18.02.10) (для утверждения)_Бюджет СМ-Брянск, ТЦ Куб (25(1).05.10) (для утверждения)" xfId="1073"/>
    <cellStyle name="_Отчет СМ Кострома от 10.01.08 - сводный (уточнение оплат)_Бюджет СМ-Пермь,ТЦ Семья ДОП2_Бюджет O'STIN-УФА (18.02.10) (для утверждения)_Бюджет СМ-Пермь, ТЦ Колизей (17(1).06.10) (для утверждения) Тхс+ОКС" xfId="1074"/>
    <cellStyle name="_Отчет СМ Кострома от 10.01.08 - сводный (уточнение оплат)_Бюджет СМ-Пермь,ТЦ Семья ДОП2_Бюджет O'STIN-УФА (18.02.10) (для утверждения)_Бюджет_O'STIN-Пермь,_ТЦ_Колизей_(_19.04.10)_(для_утверждения)" xfId="1075"/>
    <cellStyle name="_Отчет СМ Кострома от 10.01.08 - сводный (уточнение оплат)_Бюджет СМ-Пермь,ТЦ Семья ДОП2_Бюджет СМ-Брянск, ТЦ Куб (25(1).05.10) (для утверждения)" xfId="1076"/>
    <cellStyle name="_Отчет СМ Кострома от 10.01.08 - сводный (уточнение оплат)_Бюджет СМ-Пермь,ТЦ Семья ДОП2_Бюджет СМ-Пермь, ТЦ Колизей (17(1).06.10) (для утверждения) Тхс+ОКС" xfId="1077"/>
    <cellStyle name="_Отчет СМ Кострома от 10.01.08 - сводный (уточнение оплат)_Бюджет СМ-Пермь,ТЦ Семья ДОП2_Бюджет_O'STIN-Пермь,_ТЦ_Колизей_(_19.04.10)_(для_утверждения)" xfId="1078"/>
    <cellStyle name="_Отчет СМ Кострома от 10.01.08 - сводный (уточнение оплат)_Бюджет СМ-Пермь,ТЦ Семья ДОП2_Демонтаж O'STIN-Старый Оскол" xfId="1079"/>
    <cellStyle name="_Отчет СМ Кострома от 10.01.08 - сводный (уточнение оплат)_Бюджет СМ-Пермь,ТЦ Семья ДОП2_Демонтаж O'STIN-Старый Оскол_Бюджет O'STIN-Москва, ТЦ Вива (01(1).06.10) (на утверждение)" xfId="1080"/>
    <cellStyle name="_Отчет СМ Кострома от 10.01.08 - сводный (уточнение оплат)_Бюджет СМ-Пермь,ТЦ Семья ДОП2_Демонтаж O'STIN-Старый Оскол_Бюджет СМ-Брянск, ТЦ Куб (25(1).05.10) (для утверждения)" xfId="1081"/>
    <cellStyle name="_Отчет СМ Кострома от 10.01.08 - сводный (уточнение оплат)_Бюджет СМ-Пермь,ТЦ Семья ДОП2_Демонтаж O'STIN-Старый Оскол_Бюджет СМ-Пермь, ТЦ Колизей (17(1).06.10) (для утверждения) Тхс+ОКС" xfId="1082"/>
    <cellStyle name="_Отчет СМ Кострома от 10.01.08 - сводный (уточнение оплат)_Бюджет СМ-Пермь,ТЦ Семья ДОП2_Демонтаж O'STIN-Старый Оскол_Бюджет_O'STIN-Пермь,_ТЦ_Колизей_(_19.04.10)_(для_утверждения)" xfId="1083"/>
    <cellStyle name="_Отчет СМ Кострома от 10.01.08 - сводный (уточнение оплат)_Бюджет СМ-Пятигорск, Гипер (20.11.09) ДОП2 (для импорта)" xfId="1084"/>
    <cellStyle name="_Отчет СМ Кострома от 10.01.08 - сводный (уточнение оплат)_Бюджет СМ-Пятигорск, Гипер (20.11.09) ДОП2 (для импорта)_Tehnologiheskaq_karta_OSTIN" xfId="1085"/>
    <cellStyle name="_Отчет СМ Кострома от 10.01.08 - сводный (уточнение оплат)_Бюджет СМ-Пятигорск, Гипер (20.11.09) ДОП2 (для импорта)_Бюджет O'STIN-Москва, ТЦ Вива (01(1).06.10) (на утверждение)" xfId="1086"/>
    <cellStyle name="_Отчет СМ Кострома от 10.01.08 - сводный (уточнение оплат)_Бюджет СМ-Пятигорск, Гипер (20.11.09) ДОП2 (для импорта)_Бюджет O'STIN-Наб. Челны (27.02.10) (для утверждения)" xfId="1087"/>
    <cellStyle name="_Отчет СМ Кострома от 10.01.08 - сводный (уточнение оплат)_Бюджет СМ-Пятигорск, Гипер (20.11.09) ДОП2 (для импорта)_Бюджет O'STIN-Наб. Челны (27.02.10) (для утверждения)_Бюджет O'STIN-Москва, ТЦ Вива (01(1).06.10) (на утверждение)" xfId="1088"/>
    <cellStyle name="_Отчет СМ Кострома от 10.01.08 - сводный (уточнение оплат)_Бюджет СМ-Пятигорск, Гипер (20.11.09) ДОП2 (для импорта)_Бюджет O'STIN-Наб. Челны (27.02.10) (для утверждения)_Бюджет СМ-Брянск, ТЦ Куб (25(1).05.10) (для утверждения)" xfId="1089"/>
    <cellStyle name="_Отчет СМ Кострома от 10.01.08 - сводный (уточнение оплат)_Бюджет СМ-Пятигорск, Гипер (20.11.09) ДОП2 (для импорта)_Бюджет O'STIN-Наб. Челны (27.02.10) (для утверждения)_Бюджет СМ-Пермь, ТЦ Колизей (17(1).06.10) (для утверждения) Тхс+ОКС" xfId="1090"/>
    <cellStyle name="_Отчет СМ Кострома от 10.01.08 - сводный (уточнение оплат)_Бюджет СМ-Пятигорск, Гипер (20.11.09) ДОП2 (для импорта)_Бюджет O'STIN-Наб. Челны (27.02.10) (для утверждения)_Бюджет_O'STIN-Пермь,_ТЦ_Колизей_(_19.04.10)_(для_утверждения)" xfId="1091"/>
    <cellStyle name="_Отчет СМ Кострома от 10.01.08 - сводный (уточнение оплат)_Бюджет СМ-Пятигорск, Гипер (20.11.09) ДОП2 (для импорта)_Бюджет O'STIN-Пермь, ТЦ Столица( 16.03.10) (для утверждения)" xfId="1092"/>
    <cellStyle name="_Отчет СМ Кострома от 10.01.08 - сводный (уточнение оплат)_Бюджет СМ-Пятигорск, Гипер (20.11.09) ДОП2 (для импорта)_Бюджет O'STIN-Пермь, ТЦ Столица( 16.03.10) (для утверждения)_Бюджет_O'STIN-Пермь,_ТЦ_Колизей_(_19.04.10)_(для_утверждения)" xfId="1093"/>
    <cellStyle name="_Отчет СМ Кострома от 10.01.08 - сводный (уточнение оплат)_Бюджет СМ-Пятигорск, Гипер (20.11.09) ДОП2 (для импорта)_Бюджет O'STIN-УФА (18.02.10) (для утверждения)" xfId="1094"/>
    <cellStyle name="_Отчет СМ Кострома от 10.01.08 - сводный (уточнение оплат)_Бюджет СМ-Пятигорск, Гипер (20.11.09) ДОП2 (для импорта)_Бюджет O'STIN-УФА (18.02.10) (для утверждения)_Бюджет O'STIN-Москва, ТЦ Вива (01(1).06.10) (на утверждение)" xfId="1095"/>
    <cellStyle name="_Отчет СМ Кострома от 10.01.08 - сводный (уточнение оплат)_Бюджет СМ-Пятигорск, Гипер (20.11.09) ДОП2 (для импорта)_Бюджет O'STIN-УФА (18.02.10) (для утверждения)_Бюджет СМ-Брянск, ТЦ Куб (25(1).05.10) (для утверждения)" xfId="1096"/>
    <cellStyle name="_Отчет СМ Кострома от 10.01.08 - сводный (уточнение оплат)_Бюджет СМ-Пятигорск, Гипер (20.11.09) ДОП2 (для импорта)_Бюджет O'STIN-УФА (18.02.10) (для утверждения)_Бюджет СМ-Пермь, ТЦ Колизей (17(1).06.10) (для утверждения) Тхс+ОКС" xfId="1097"/>
    <cellStyle name="_Отчет СМ Кострома от 10.01.08 - сводный (уточнение оплат)_Бюджет СМ-Пятигорск, Гипер (20.11.09) ДОП2 (для импорта)_Бюджет O'STIN-УФА (18.02.10) (для утверждения)_Бюджет_O'STIN-Пермь,_ТЦ_Колизей_(_19.04.10)_(для_утверждения)" xfId="1098"/>
    <cellStyle name="_Отчет СМ Кострома от 10.01.08 - сводный (уточнение оплат)_Бюджет СМ-Пятигорск, Гипер (20.11.09) ДОП2 (для импорта)_Бюджет СМ-Брянск, ТЦ Куб (25(1).05.10) (для утверждения)" xfId="1099"/>
    <cellStyle name="_Отчет СМ Кострома от 10.01.08 - сводный (уточнение оплат)_Бюджет СМ-Пятигорск, Гипер (20.11.09) ДОП2 (для импорта)_Бюджет СМ-Пермь, ТЦ Колизей (17(1).06.10) (для утверждения) Тхс+ОКС" xfId="1100"/>
    <cellStyle name="_Отчет СМ Кострома от 10.01.08 - сводный (уточнение оплат)_Бюджет СМ-Пятигорск, Гипер (20.11.09) ДОП2 (для импорта)_Бюджет_O'STIN-Пермь,_ТЦ_Колизей_(_19.04.10)_(для_утверждения)" xfId="1101"/>
    <cellStyle name="_Отчет СМ Кострома от 10.01.08 - сводный (уточнение оплат)_Бюджет СМ-Пятигорск, Гипер (20.11.09) ДОП2 (для импорта)_Демонтаж O'STIN-Старый Оскол" xfId="1102"/>
    <cellStyle name="_Отчет СМ Кострома от 10.01.08 - сводный (уточнение оплат)_Бюджет СМ-Пятигорск, Гипер (20.11.09) ДОП2 (для импорта)_Демонтаж O'STIN-Старый Оскол_Бюджет O'STIN-Москва, ТЦ Вива (01(1).06.10) (на утверждение)" xfId="1103"/>
    <cellStyle name="_Отчет СМ Кострома от 10.01.08 - сводный (уточнение оплат)_Бюджет СМ-Пятигорск, Гипер (20.11.09) ДОП2 (для импорта)_Демонтаж O'STIN-Старый Оскол_Бюджет СМ-Брянск, ТЦ Куб (25(1).05.10) (для утверждения)" xfId="1104"/>
    <cellStyle name="_Отчет СМ Кострома от 10.01.08 - сводный (уточнение оплат)_Бюджет СМ-Пятигорск, Гипер (20.11.09) ДОП2 (для импорта)_Демонтаж O'STIN-Старый Оскол_Бюджет СМ-Пермь, ТЦ Колизей (17(1).06.10) (для утверждения) Тхс+ОКС" xfId="1105"/>
    <cellStyle name="_Отчет СМ Кострома от 10.01.08 - сводный (уточнение оплат)_Бюджет СМ-Пятигорск, Гипер (20.11.09) ДОП2 (для импорта)_Демонтаж O'STIN-Старый Оскол_Бюджет_O'STIN-Пермь,_ТЦ_Колизей_(_19.04.10)_(для_утверждения)" xfId="1106"/>
    <cellStyle name="_Отчет СМ Кострома от 10.01.08 - сводный (уточнение оплат)_Бюджет СМ-УФА, ТРЦ Простор (10.11.09) (для импорта)" xfId="1107"/>
    <cellStyle name="_Отчет СМ Кострома от 10.01.08 - сводный (уточнение оплат)_Бюджет СМ-УФА, ТРЦ Простор (10.11.09) (для импорта)_Tehnologiheskaq_karta_OSTIN" xfId="1108"/>
    <cellStyle name="_Отчет СМ Кострома от 10.01.08 - сводный (уточнение оплат)_Бюджет СМ-УФА, ТРЦ Простор (10.11.09) (для импорта)_Бюджет O'STIN-Москва, ТЦ Вива (01(1).06.10) (на утверждение)" xfId="1109"/>
    <cellStyle name="_Отчет СМ Кострома от 10.01.08 - сводный (уточнение оплат)_Бюджет СМ-УФА, ТРЦ Простор (10.11.09) (для импорта)_Бюджет O'STIN-Наб. Челны (27.02.10) (для утверждения)" xfId="1110"/>
    <cellStyle name="_Отчет СМ Кострома от 10.01.08 - сводный (уточнение оплат)_Бюджет СМ-УФА, ТРЦ Простор (10.11.09) (для импорта)_Бюджет O'STIN-Наб. Челны (27.02.10) (для утверждения)_Бюджет O'STIN-Москва, ТЦ Вива (01(1).06.10) (на утверждение)" xfId="1111"/>
    <cellStyle name="_Отчет СМ Кострома от 10.01.08 - сводный (уточнение оплат)_Бюджет СМ-УФА, ТРЦ Простор (10.11.09) (для импорта)_Бюджет O'STIN-Наб. Челны (27.02.10) (для утверждения)_Бюджет СМ-Брянск, ТЦ Куб (25(1).05.10) (для утверждения)" xfId="1112"/>
    <cellStyle name="_Отчет СМ Кострома от 10.01.08 - сводный (уточнение оплат)_Бюджет СМ-УФА, ТРЦ Простор (10.11.09) (для импорта)_Бюджет O'STIN-Наб. Челны (27.02.10) (для утверждения)_Бюджет СМ-Пермь, ТЦ Колизей (17(1).06.10) (для утверждения) Тхс+ОКС" xfId="1113"/>
    <cellStyle name="_Отчет СМ Кострома от 10.01.08 - сводный (уточнение оплат)_Бюджет СМ-УФА, ТРЦ Простор (10.11.09) (для импорта)_Бюджет O'STIN-Наб. Челны (27.02.10) (для утверждения)_Бюджет_O'STIN-Пермь,_ТЦ_Колизей_(_19.04.10)_(для_утверждения)" xfId="1114"/>
    <cellStyle name="_Отчет СМ Кострома от 10.01.08 - сводный (уточнение оплат)_Бюджет СМ-УФА, ТРЦ Простор (10.11.09) (для импорта)_Бюджет O'STIN-Пермь, ТЦ Столица( 16.03.10) (для утверждения)" xfId="1115"/>
    <cellStyle name="_Отчет СМ Кострома от 10.01.08 - сводный (уточнение оплат)_Бюджет СМ-УФА, ТРЦ Простор (10.11.09) (для импорта)_Бюджет O'STIN-Пермь, ТЦ Столица( 16.03.10) (для утверждения)_Бюджет_O'STIN-Пермь,_ТЦ_Колизей_(_19.04.10)_(для_утверждения)" xfId="1116"/>
    <cellStyle name="_Отчет СМ Кострома от 10.01.08 - сводный (уточнение оплат)_Бюджет СМ-УФА, ТРЦ Простор (10.11.09) (для импорта)_Бюджет O'STIN-УФА (18.02.10) (для утверждения)" xfId="1117"/>
    <cellStyle name="_Отчет СМ Кострома от 10.01.08 - сводный (уточнение оплат)_Бюджет СМ-УФА, ТРЦ Простор (10.11.09) (для импорта)_Бюджет O'STIN-УФА (18.02.10) (для утверждения)_Бюджет O'STIN-Москва, ТЦ Вива (01(1).06.10) (на утверждение)" xfId="1118"/>
    <cellStyle name="_Отчет СМ Кострома от 10.01.08 - сводный (уточнение оплат)_Бюджет СМ-УФА, ТРЦ Простор (10.11.09) (для импорта)_Бюджет O'STIN-УФА (18.02.10) (для утверждения)_Бюджет СМ-Брянск, ТЦ Куб (25(1).05.10) (для утверждения)" xfId="1119"/>
    <cellStyle name="_Отчет СМ Кострома от 10.01.08 - сводный (уточнение оплат)_Бюджет СМ-УФА, ТРЦ Простор (10.11.09) (для импорта)_Бюджет O'STIN-УФА (18.02.10) (для утверждения)_Бюджет СМ-Пермь, ТЦ Колизей (17(1).06.10) (для утверждения) Тхс+ОКС" xfId="1120"/>
    <cellStyle name="_Отчет СМ Кострома от 10.01.08 - сводный (уточнение оплат)_Бюджет СМ-УФА, ТРЦ Простор (10.11.09) (для импорта)_Бюджет O'STIN-УФА (18.02.10) (для утверждения)_Бюджет_O'STIN-Пермь,_ТЦ_Колизей_(_19.04.10)_(для_утверждения)" xfId="1121"/>
    <cellStyle name="_Отчет СМ Кострома от 10.01.08 - сводный (уточнение оплат)_Бюджет СМ-УФА, ТРЦ Простор (10.11.09) (для импорта)_Бюджет СМ-Брянск, ТЦ Куб (25(1).05.10) (для утверждения)" xfId="1122"/>
    <cellStyle name="_Отчет СМ Кострома от 10.01.08 - сводный (уточнение оплат)_Бюджет СМ-УФА, ТРЦ Простор (10.11.09) (для импорта)_Бюджет СМ-Пермь, ТЦ Колизей (17(1).06.10) (для утверждения) Тхс+ОКС" xfId="1123"/>
    <cellStyle name="_Отчет СМ Кострома от 10.01.08 - сводный (уточнение оплат)_Бюджет СМ-УФА, ТРЦ Простор (10.11.09) (для импорта)_Бюджет_O'STIN-Пермь,_ТЦ_Колизей_(_19.04.10)_(для_утверждения)" xfId="1124"/>
    <cellStyle name="_Отчет СМ Кострома от 10.01.08 - сводный (уточнение оплат)_Бюджет СМ-УФА, ТРЦ Простор (10.11.09) (для импорта)_Демонтаж O'STIN-Старый Оскол" xfId="1125"/>
    <cellStyle name="_Отчет СМ Кострома от 10.01.08 - сводный (уточнение оплат)_Бюджет СМ-УФА, ТРЦ Простор (10.11.09) (для импорта)_Демонтаж O'STIN-Старый Оскол_Бюджет O'STIN-Москва, ТЦ Вива (01(1).06.10) (на утверждение)" xfId="1126"/>
    <cellStyle name="_Отчет СМ Кострома от 10.01.08 - сводный (уточнение оплат)_Бюджет СМ-УФА, ТРЦ Простор (10.11.09) (для импорта)_Демонтаж O'STIN-Старый Оскол_Бюджет СМ-Брянск, ТЦ Куб (25(1).05.10) (для утверждения)" xfId="1127"/>
    <cellStyle name="_Отчет СМ Кострома от 10.01.08 - сводный (уточнение оплат)_Бюджет СМ-УФА, ТРЦ Простор (10.11.09) (для импорта)_Демонтаж O'STIN-Старый Оскол_Бюджет СМ-Пермь, ТЦ Колизей (17(1).06.10) (для утверждения) Тхс+ОКС" xfId="1128"/>
    <cellStyle name="_Отчет СМ Кострома от 10.01.08 - сводный (уточнение оплат)_Бюджет СМ-УФА, ТРЦ Простор (10.11.09) (для импорта)_Демонтаж O'STIN-Старый Оскол_Бюджет_O'STIN-Пермь,_ТЦ_Колизей_(_19.04.10)_(для_утверждения)" xfId="1129"/>
    <cellStyle name="_Отчет СМ Кострома от 10.01.08 - сводный (уточнение оплат)_Бюджет_O'STIN_Курган,_ТЦ_Пушкинский_(15.04.10)_(для_утверждения)" xfId="1130"/>
    <cellStyle name="_Отчет СМ Кострома от 10.01.08 - сводный (уточнение оплат)_Бюджет_O'STIN_Курган,_ТЦ_Пушкинский_(15.04.10)_(для_утверждения)_Бюджет_O'STIN-Пермь,_ТЦ_Колизей_(_19.04.10)_(для_утверждения)" xfId="1131"/>
    <cellStyle name="_Отчет СМ Кострома от 10.01.08 - сводный (уточнение оплат)_Бюджет_O'STIN-Пермь,_ТЦ_Колизей_(_15.04.10)_(для_утверждения)(1)" xfId="1132"/>
    <cellStyle name="_Отчет СМ Кострома от 10.01.08 - сводный (уточнение оплат)_Бюджет_O'STIN-Пермь,_ТЦ_Колизей_(_15.04.10)_(для_утверждения)(1)_Бюджет_O'STIN-Пермь,_ТЦ_Колизей_(_19.04.10)_(для_утверждения)" xfId="1133"/>
    <cellStyle name="_Отчет СМ Кострома от 10.01.08 - сводный (уточнение оплат)_Бюджет_O'STIN-Пермь,_ТЦ_Колизей_(_19.04.10)_(для_утверждения)" xfId="1134"/>
    <cellStyle name="_Отчет СМ Кострома от 10.01.08 - сводный (уточнение оплат)_Бюджет_O'STIN-Пермь,_ТЦ_Колизей_(16.04.10)_(для_утверждения)(1)" xfId="1135"/>
    <cellStyle name="_Отчет СМ Кострома от 10.01.08 - сводный (уточнение оплат)_Бюджет_O'STIN-Пермь,_ТЦ_Колизей_(16.04.10)_(для_утверждения)(1)_Бюджет_O'STIN-Пермь,_ТЦ_Колизей_(_19.04.10)_(для_утверждения)" xfId="1136"/>
    <cellStyle name="_Отчет СМ Кострома от 10.01.08 - сводный (уточнение оплат)_Демонтаж O'STIN-Старый Оскол" xfId="1137"/>
    <cellStyle name="_Отчет СМ Кострома от 10.01.08 - сводный (уточнение оплат)_Демонтаж O'STIN-Старый Оскол_Бюджет O'STIN-Москва, ТЦ Вива (01(1).06.10) (на утверждение)" xfId="1138"/>
    <cellStyle name="_Отчет СМ Кострома от 10.01.08 - сводный (уточнение оплат)_Демонтаж O'STIN-Старый Оскол_Бюджет СМ-Брянск, ТЦ Куб (25(1).05.10) (для утверждения)" xfId="1139"/>
    <cellStyle name="_Отчет СМ Кострома от 10.01.08 - сводный (уточнение оплат)_Демонтаж O'STIN-Старый Оскол_Бюджет СМ-Пермь, ТЦ Колизей (17(1).06.10) (для утверждения) Тхс+ОКС" xfId="1140"/>
    <cellStyle name="_Отчет СМ Кострома от 10.01.08 - сводный (уточнение оплат)_Демонтаж O'STIN-Старый Оскол_Бюджет_O'STIN-Пермь,_ТЦ_Колизей_(_19.04.10)_(для_утверждения)" xfId="1141"/>
    <cellStyle name="_Отчет СМ Кострома от 10.01.08 - сводный (уточнение оплат)_Спецификация материалов" xfId="1142"/>
    <cellStyle name="_Отчет СМ Кострома от 10.01.08 - сводный (уточнение оплат)_Спецификация материалов Екатеринбург - ТЦ Седьмое небо" xfId="1143"/>
    <cellStyle name="_Отчет СМ Кострома от 10.01.08 - сводный (уточнение оплат)_Спецификация материалов Екатеринбург - ТЦ Седьмое небо_Tehnologiheskaq_karta_OSTIN" xfId="1144"/>
    <cellStyle name="_Отчет СМ Кострома от 10.01.08 - сводный (уточнение оплат)_Спецификация материалов Екатеринбург - ТЦ Седьмое небо_Бюджет O'STIN-Екатеринбург ДОП1" xfId="1145"/>
    <cellStyle name="_Отчет СМ Кострома от 10.01.08 - сводный (уточнение оплат)_Спецификация материалов Екатеринбург - ТЦ Седьмое небо_Бюджет O'STIN-Екатеринбург ДОП1_Tehnologiheskaq_karta_OSTIN" xfId="1146"/>
    <cellStyle name="_Отчет СМ Кострома от 10.01.08 - сводный (уточнение оплат)_Спецификация материалов Екатеринбург - ТЦ Седьмое небо_Бюджет O'STIN-Екатеринбург ДОП1_Бюджет O'STIN-Алтуфьево по ЭФЗ (07.03.10)" xfId="1147"/>
    <cellStyle name="_Отчет СМ Кострома от 10.01.08 - сводный (уточнение оплат)_Спецификация материалов Екатеринбург - ТЦ Седьмое небо_Бюджет O'STIN-Екатеринбург ДОП1_Бюджет O'STIN-Алтуфьево по ЭФЗ (07.03.10)_Бюджет O'STIN-Москва, ТЦ Вива (01(1).06.10) (на утверждение)" xfId="1148"/>
    <cellStyle name="_Отчет СМ Кострома от 10.01.08 - сводный (уточнение оплат)_Спецификация материалов Екатеринбург - ТЦ Седьмое небо_Бюджет O'STIN-Екатеринбург ДОП1_Бюджет O'STIN-Алтуфьево по ЭФЗ (07.03.10)_Бюджет СМ-Брянск, ТЦ Куб (25(1).05.10) (для утверждения)" xfId="1149"/>
    <cellStyle name="_Отчет СМ Кострома от 10.01.08 - сводный (уточнение оплат)_Спецификация материалов Екатеринбург - ТЦ Седьмое небо_Бюджет O'STIN-Екатеринбург ДОП1_Бюджет O'STIN-Алтуфьево по ЭФЗ (07.03.10)_Бюджет СМ-Пермь, ТЦ Колизей (17(1).06.10) (для утверждения) Тхс+ОКС" xfId="1150"/>
    <cellStyle name="_Отчет СМ Кострома от 10.01.08 - сводный (уточнение оплат)_Спецификация материалов Екатеринбург - ТЦ Седьмое небо_Бюджет O'STIN-Екатеринбург ДОП1_Бюджет O'STIN-Алтуфьево по ЭФЗ (07.03.10)_Бюджет_O'STIN-Пермь,_ТЦ_Колизей_(_19.04.10)_(для_утверждения)" xfId="1151"/>
    <cellStyle name="_Отчет СМ Кострома от 10.01.08 - сводный (уточнение оплат)_Спецификация материалов Екатеринбург - ТЦ Седьмое небо_Бюджет O'STIN-Екатеринбург ДОП1_Бюджет O'STIN-Москва, ТЦ Вива (01(1).06.10) (на утверждение)" xfId="1152"/>
    <cellStyle name="_Отчет СМ Кострома от 10.01.08 - сводный (уточнение оплат)_Спецификация материалов Екатеринбург - ТЦ Седьмое небо_Бюджет O'STIN-Екатеринбург ДОП1_Бюджет O'STIN-Наб. Челны (27.02.10) (для утверждения)" xfId="1153"/>
    <cellStyle name="_Отчет СМ Кострома от 10.01.08 - сводный (уточнение оплат)_Спецификация материалов Екатеринбург - ТЦ Седьмое небо_Бюджет O'STIN-Екатеринбург ДОП1_Бюджет O'STIN-Пермь, ТЦ Столица( 16.03.10) (для утверждения)" xfId="1154"/>
    <cellStyle name="_Отчет СМ Кострома от 10.01.08 - сводный (уточнение оплат)_Спецификация материалов Екатеринбург - ТЦ Седьмое небо_Бюджет O'STIN-Екатеринбург ДОП1_Бюджет O'STIN-СПБ ТЦ Атмосфера (18.02.10) (для утверждения)" xfId="1155"/>
    <cellStyle name="_Отчет СМ Кострома от 10.01.08 - сводный (уточнение оплат)_Спецификация материалов Екатеринбург - ТЦ Седьмое небо_Бюджет O'STIN-Екатеринбург ДОП1_Бюджет O'STIN-УФА (18.02.10) (для утверждения)" xfId="1156"/>
    <cellStyle name="_Отчет СМ Кострома от 10.01.08 - сводный (уточнение оплат)_Спецификация материалов Екатеринбург - ТЦ Седьмое небо_Бюджет O'STIN-Екатеринбург ДОП1_Бюджет O'STIN-УФА (18.02.10) (для утверждения)_Бюджет O'STIN-Москва, ТЦ Вива (01(1).06.10) (на утверждение)" xfId="1157"/>
    <cellStyle name="_Отчет СМ Кострома от 10.01.08 - сводный (уточнение оплат)_Спецификация материалов Екатеринбург - ТЦ Седьмое небо_Бюджет O'STIN-Екатеринбург ДОП1_Бюджет O'STIN-УФА (18.02.10) (для утверждения)_Бюджет СМ-Брянск, ТЦ Куб (25(1).05.10) (для утверждения)" xfId="1158"/>
    <cellStyle name="_Отчет СМ Кострома от 10.01.08 - сводный (уточнение оплат)_Спецификация материалов Екатеринбург - ТЦ Седьмое небо_Бюджет O'STIN-Екатеринбург ДОП1_Бюджет O'STIN-УФА (18.02.10) (для утверждения)_Бюджет_O'STIN-Пермь,_ТЦ_Колизей_(_19.04.10)_(для_утверждения)" xfId="1159"/>
    <cellStyle name="_Отчет СМ Кострома от 10.01.08 - сводный (уточнение оплат)_Спецификация материалов Екатеринбург - ТЦ Седьмое небо_Бюджет O'STIN-Екатеринбург ДОП1_Бюджет СМ-Брянск, ТЦ Куб (25(1).05.10) (для утверждения)" xfId="1160"/>
    <cellStyle name="_Отчет СМ Кострома от 10.01.08 - сводный (уточнение оплат)_Спецификация материалов Екатеринбург - ТЦ Седьмое небо_Бюджет O'STIN-Екатеринбург ДОП1_Бюджет СМ-Пермь, ТЦ Колизей (17(1).06.10) (для утверждения) Тхс+ОКС" xfId="1161"/>
    <cellStyle name="_Отчет СМ Кострома от 10.01.08 - сводный (уточнение оплат)_Спецификация материалов Екатеринбург - ТЦ Седьмое небо_Бюджет O'STIN-Екатеринбург ДОП1_Бюджет_O'STIN_Курган,_ТЦ_Пушкинский_(15.04.10)_(для_утверждения)" xfId="1162"/>
    <cellStyle name="_Отчет СМ Кострома от 10.01.08 - сводный (уточнение оплат)_Спецификация материалов Екатеринбург - ТЦ Седьмое небо_Бюджет O'STIN-Екатеринбург ДОП1_Бюджет_O'STIN-Пермь,_ТЦ_Колизей_(_15.04.10)_(для_утверждения)(1)" xfId="1163"/>
    <cellStyle name="_Отчет СМ Кострома от 10.01.08 - сводный (уточнение оплат)_Спецификация материалов Екатеринбург - ТЦ Седьмое небо_Бюджет O'STIN-Екатеринбург ДОП1_Бюджет_O'STIN-Пермь,_ТЦ_Колизей_(_19.04.10)_(для_утверждения)" xfId="1164"/>
    <cellStyle name="_Отчет СМ Кострома от 10.01.08 - сводный (уточнение оплат)_Спецификация материалов Екатеринбург - ТЦ Седьмое небо_Бюджет O'STIN-Екатеринбург ДОП1_Бюджет_O'STIN-Пермь,_ТЦ_Колизей_(16.04.10)_(для_утверждения)(1)" xfId="1165"/>
    <cellStyle name="_Отчет СМ Кострома от 10.01.08 - сводный (уточнение оплат)_Спецификация материалов Екатеринбург - ТЦ Седьмое небо_Бюджет O'STIN-Екатеринбург ДОП1_Демонтаж O'STIN-Старый Оскол" xfId="1166"/>
    <cellStyle name="_Отчет СМ Кострома от 10.01.08 - сводный (уточнение оплат)_Спецификация материалов Екатеринбург - ТЦ Седьмое небо_Бюджет O'STIN-Екатеринбург ДОП1_Демонтаж O'STIN-Старый Оскол_Бюджет O'STIN-Москва, ТЦ Вива (01(1).06.10) (на утверждение)" xfId="1167"/>
    <cellStyle name="_Отчет СМ Кострома от 10.01.08 - сводный (уточнение оплат)_Спецификация материалов Екатеринбург - ТЦ Седьмое небо_Бюджет O'STIN-Екатеринбург ДОП1_Демонтаж O'STIN-Старый Оскол_Бюджет СМ-Брянск, ТЦ Куб (25(1).05.10) (для утверждения)" xfId="1168"/>
    <cellStyle name="_Отчет СМ Кострома от 10.01.08 - сводный (уточнение оплат)_Спецификация материалов Екатеринбург - ТЦ Седьмое небо_Бюджет O'STIN-Екатеринбург ДОП1_Демонтаж O'STIN-Старый Оскол_Бюджет СМ-Пермь, ТЦ Колизей (17(1).06.10) (для утверждения) Тхс+ОКС" xfId="1169"/>
    <cellStyle name="_Отчет СМ Кострома от 10.01.08 - сводный (уточнение оплат)_Спецификация материалов Екатеринбург - ТЦ Седьмое небо_Бюджет O'STIN-Екатеринбург ДОП1_Демонтаж O'STIN-Старый Оскол_Бюджет_O'STIN-Пермь,_ТЦ_Колизей_(_19.04.10)_(для_утверждения)" xfId="1170"/>
    <cellStyle name="_Отчет СМ Кострома от 10.01.08 - сводный (уточнение оплат)_Спецификация материалов Екатеринбург - ТЦ Седьмое небо_Бюджет O'STIN-Екатеринбург, ТЦ 7 небо ДОП1" xfId="1171"/>
    <cellStyle name="_Отчет СМ Кострома от 10.01.08 - сводный (уточнение оплат)_Спецификация материалов Екатеринбург - ТЦ Седьмое небо_Бюджет O'STIN-Екатеринбург, ТЦ 7 небо ДОП1_Tehnologiheskaq_karta_OSTIN" xfId="1172"/>
    <cellStyle name="_Отчет СМ Кострома от 10.01.08 - сводный (уточнение оплат)_Спецификация материалов Екатеринбург - ТЦ Седьмое небо_Бюджет O'STIN-Екатеринбург, ТЦ 7 небо ДОП1_Бюджет O'STIN-Москва, ТЦ Вива (01(1).06.10) (на утверждение)" xfId="1173"/>
    <cellStyle name="_Отчет СМ Кострома от 10.01.08 - сводный (уточнение оплат)_Спецификация материалов Екатеринбург - ТЦ Седьмое небо_Бюджет O'STIN-Екатеринбург, ТЦ 7 небо ДОП1_Бюджет O'STIN-Наб. Челны (27.02.10) (для утверждения)" xfId="1174"/>
    <cellStyle name="_Отчет СМ Кострома от 10.01.08 - сводный (уточнение оплат)_Спецификация материалов Екатеринбург - ТЦ Седьмое небо_Бюджет O'STIN-Екатеринбург, ТЦ 7 небо ДОП1_Бюджет O'STIN-Пермь, ТЦ Столица( 16.03.10) (для утверждения)" xfId="1175"/>
    <cellStyle name="_Отчет СМ Кострома от 10.01.08 - сводный (уточнение оплат)_Спецификация материалов Екатеринбург - ТЦ Седьмое небо_Бюджет O'STIN-Екатеринбург, ТЦ 7 небо ДОП1_Бюджет O'STIN-УФА (18.02.10) (для утверждения)" xfId="1176"/>
    <cellStyle name="_Отчет СМ Кострома от 10.01.08 - сводный (уточнение оплат)_Спецификация материалов Екатеринбург - ТЦ Седьмое небо_Бюджет O'STIN-Екатеринбург, ТЦ 7 небо ДОП1_Бюджет СМ-Брянск, ТЦ Куб (25(1).05.10) (для утверждения)" xfId="1177"/>
    <cellStyle name="_Отчет СМ Кострома от 10.01.08 - сводный (уточнение оплат)_Спецификация материалов Екатеринбург - ТЦ Седьмое небо_Бюджет O'STIN-Екатеринбург, ТЦ 7 небо ДОП1_Бюджет СМ-Пермь, ТЦ Колизей (17(1).06.10) (для утверждения) Тхс+ОКС" xfId="1178"/>
    <cellStyle name="_Отчет СМ Кострома от 10.01.08 - сводный (уточнение оплат)_Спецификация материалов Екатеринбург - ТЦ Седьмое небо_Бюджет O'STIN-Екатеринбург, ТЦ 7 небо ДОП1_Бюджет_O'STIN-Пермь,_ТЦ_Колизей_(_19.04.10)_(для_утверждения)" xfId="1179"/>
    <cellStyle name="_Отчет СМ Кострома от 10.01.08 - сводный (уточнение оплат)_Спецификация материалов Екатеринбург - ТЦ Седьмое небо_Бюджет O'STIN-Екатеринбург, ТЦ 7 небо ДОП1_Демонтаж O'STIN-Старый Оскол" xfId="1180"/>
    <cellStyle name="_Отчет СМ Кострома от 10.01.08 - сводный (уточнение оплат)_Спецификация материалов Екатеринбург - ТЦ Седьмое небо_Бюджет O'STIN-Екатеринбург, ТЦ 7 небо ДОП1_Демонтаж O'STIN-Старый Оскол_Бюджет O'STIN-Москва, ТЦ Вива (01(1).06.10) (на утверждение)" xfId="1181"/>
    <cellStyle name="_Отчет СМ Кострома от 10.01.08 - сводный (уточнение оплат)_Спецификация материалов Екатеринбург - ТЦ Седьмое небо_Бюджет O'STIN-Екатеринбург, ТЦ 7 небо ДОП1_Демонтаж O'STIN-Старый Оскол_Бюджет СМ-Брянск, ТЦ Куб (25(1).05.10) (для утверждения)" xfId="1182"/>
    <cellStyle name="_Отчет СМ Кострома от 10.01.08 - сводный (уточнение оплат)_Спецификация материалов Екатеринбург - ТЦ Седьмое небо_Бюджет O'STIN-Екатеринбург, ТЦ 7 небо ДОП1_Демонтаж O'STIN-Старый Оскол_Бюджет СМ-Пермь, ТЦ Колизей (17(1).06.10) (для утверждения) Тхс+ОКС" xfId="1183"/>
    <cellStyle name="_Отчет СМ Кострома от 10.01.08 - сводный (уточнение оплат)_Спецификация материалов Екатеринбург - ТЦ Седьмое небо_Бюджет O'STIN-Екатеринбург, ТЦ 7 небо ДОП1_Демонтаж O'STIN-Старый Оскол_Бюджет_O'STIN-Пермь,_ТЦ_Колизей_(_19.04.10)_(для_утверждения)" xfId="1184"/>
    <cellStyle name="_Отчет СМ Кострома от 10.01.08 - сводный (уточнение оплат)_Спецификация материалов Екатеринбург - ТЦ Седьмое небо_Бюджет O'STIN-Москва, ТЦ Вива (01(1).06.10) (на утверждение)" xfId="1185"/>
    <cellStyle name="_Отчет СМ Кострома от 10.01.08 - сводный (уточнение оплат)_Спецификация материалов Екатеринбург - ТЦ Седьмое небо_Бюджет O'STIN-Наб. Челны (27.02.10) (для утверждения)" xfId="1186"/>
    <cellStyle name="_Отчет СМ Кострома от 10.01.08 - сводный (уточнение оплат)_Спецификация материалов Екатеринбург - ТЦ Седьмое небо_Бюджет O'STIN-Наб. Челны (27.02.10) (для утверждения)_Бюджет O'STIN-Москва, ТЦ Вива (01(1).06.10) (на утверждение)" xfId="1187"/>
    <cellStyle name="_Отчет СМ Кострома от 10.01.08 - сводный (уточнение оплат)_Спецификация материалов Екатеринбург - ТЦ Седьмое небо_Бюджет O'STIN-Наб. Челны (27.02.10) (для утверждения)_Бюджет СМ-Брянск, ТЦ Куб (25(1).05.10) (для утверждения)" xfId="1188"/>
    <cellStyle name="_Отчет СМ Кострома от 10.01.08 - сводный (уточнение оплат)_Спецификация материалов Екатеринбург - ТЦ Седьмое небо_Бюджет O'STIN-Наб. Челны (27.02.10) (для утверждения)_Бюджет СМ-Пермь, ТЦ Колизей (17(1).06.10) (для утверждения) Тхс+ОКС" xfId="1189"/>
    <cellStyle name="_Отчет СМ Кострома от 10.01.08 - сводный (уточнение оплат)_Спецификация материалов Екатеринбург - ТЦ Седьмое небо_Бюджет O'STIN-Наб. Челны (27.02.10) (для утверждения)_Бюджет_O'STIN-Пермь,_ТЦ_Колизей_(_19.04.10)_(для_утверждения)" xfId="1190"/>
    <cellStyle name="_Отчет СМ Кострома от 10.01.08 - сводный (уточнение оплат)_Спецификация материалов Екатеринбург - ТЦ Седьмое небо_Бюджет O'STIN-Пермь, ТЦ Столица( 16.03.10) (для утверждения)" xfId="1191"/>
    <cellStyle name="_Отчет СМ Кострома от 10.01.08 - сводный (уточнение оплат)_Спецификация материалов Екатеринбург - ТЦ Седьмое небо_Бюджет O'STIN-Пермь, ТЦ Столица( 16.03.10) (для утверждения)_Бюджет_O'STIN-Пермь,_ТЦ_Колизей_(_19.04.10)_(для_утверждения)" xfId="1192"/>
    <cellStyle name="_Отчет СМ Кострома от 10.01.08 - сводный (уточнение оплат)_Спецификация материалов Екатеринбург - ТЦ Седьмое небо_Бюджет O'STIN-УФА (18.02.10) (для утверждения)" xfId="1193"/>
    <cellStyle name="_Отчет СМ Кострома от 10.01.08 - сводный (уточнение оплат)_Спецификация материалов Екатеринбург - ТЦ Седьмое небо_Бюджет O'STIN-УФА (18.02.10) (для утверждения)_Бюджет O'STIN-Москва, ТЦ Вива (01(1).06.10) (на утверждение)" xfId="1194"/>
    <cellStyle name="_Отчет СМ Кострома от 10.01.08 - сводный (уточнение оплат)_Спецификация материалов Екатеринбург - ТЦ Седьмое небо_Бюджет O'STIN-УФА (18.02.10) (для утверждения)_Бюджет СМ-Брянск, ТЦ Куб (25(1).05.10) (для утверждения)" xfId="1195"/>
    <cellStyle name="_Отчет СМ Кострома от 10.01.08 - сводный (уточнение оплат)_Спецификация материалов Екатеринбург - ТЦ Седьмое небо_Бюджет O'STIN-УФА (18.02.10) (для утверждения)_Бюджет СМ-Пермь, ТЦ Колизей (17(1).06.10) (для утверждения) Тхс+ОКС" xfId="1196"/>
    <cellStyle name="_Отчет СМ Кострома от 10.01.08 - сводный (уточнение оплат)_Спецификация материалов Екатеринбург - ТЦ Седьмое небо_Бюджет O'STIN-УФА (18.02.10) (для утверждения)_Бюджет_O'STIN-Пермь,_ТЦ_Колизей_(_19.04.10)_(для_утверждения)" xfId="1197"/>
    <cellStyle name="_Отчет СМ Кострома от 10.01.08 - сводный (уточнение оплат)_Спецификация материалов Екатеринбург - ТЦ Седьмое небо_Бюджет СМ-Брянск, ТЦ Куб (25(1).05.10) (для утверждения)" xfId="1198"/>
    <cellStyle name="_Отчет СМ Кострома от 10.01.08 - сводный (уточнение оплат)_Спецификация материалов Екатеринбург - ТЦ Седьмое небо_Бюджет СМ-Екатеринбург, ТЦ Седьмое небо ДОП1" xfId="1199"/>
    <cellStyle name="_Отчет СМ Кострома от 10.01.08 - сводный (уточнение оплат)_Спецификация материалов Екатеринбург - ТЦ Седьмое небо_Бюджет СМ-Екатеринбург, ТЦ Седьмое небо ДОП1_Tehnologiheskaq_karta_OSTIN" xfId="1200"/>
    <cellStyle name="_Отчет СМ Кострома от 10.01.08 - сводный (уточнение оплат)_Спецификация материалов Екатеринбург - ТЦ Седьмое небо_Бюджет СМ-Екатеринбург, ТЦ Седьмое небо ДОП1_Бюджет O'STIN-Москва, ТЦ Вива (01(1).06.10) (на утверждение)" xfId="1201"/>
    <cellStyle name="_Отчет СМ Кострома от 10.01.08 - сводный (уточнение оплат)_Спецификация материалов Екатеринбург - ТЦ Седьмое небо_Бюджет СМ-Екатеринбург, ТЦ Седьмое небо ДОП1_Бюджет O'STIN-Наб. Челны (27.02.10) (для утверждения)" xfId="1202"/>
    <cellStyle name="_Отчет СМ Кострома от 10.01.08 - сводный (уточнение оплат)_Спецификация материалов Екатеринбург - ТЦ Седьмое небо_Бюджет СМ-Екатеринбург, ТЦ Седьмое небо ДОП1_Бюджет O'STIN-Пермь, ТЦ Столица( 16.03.10) (для утверждения)" xfId="1203"/>
    <cellStyle name="_Отчет СМ Кострома от 10.01.08 - сводный (уточнение оплат)_Спецификация материалов Екатеринбург - ТЦ Седьмое небо_Бюджет СМ-Екатеринбург, ТЦ Седьмое небо ДОП1_Бюджет O'STIN-УФА (18.02.10) (для утверждения)" xfId="1204"/>
    <cellStyle name="_Отчет СМ Кострома от 10.01.08 - сводный (уточнение оплат)_Спецификация материалов Екатеринбург - ТЦ Седьмое небо_Бюджет СМ-Екатеринбург, ТЦ Седьмое небо ДОП1_Бюджет СМ-Брянск, ТЦ Куб (25(1).05.10) (для утверждения)" xfId="1205"/>
    <cellStyle name="_Отчет СМ Кострома от 10.01.08 - сводный (уточнение оплат)_Спецификация материалов Екатеринбург - ТЦ Седьмое небо_Бюджет СМ-Екатеринбург, ТЦ Седьмое небо ДОП1_Бюджет СМ-Пермь, ТЦ Колизей (17(1).06.10) (для утверждения) Тхс+ОКС" xfId="1206"/>
    <cellStyle name="_Отчет СМ Кострома от 10.01.08 - сводный (уточнение оплат)_Спецификация материалов Екатеринбург - ТЦ Седьмое небо_Бюджет СМ-Екатеринбург, ТЦ Седьмое небо ДОП1_Бюджет_O'STIN-Пермь,_ТЦ_Колизей_(_19.04.10)_(для_утверждения)" xfId="1207"/>
    <cellStyle name="_Отчет СМ Кострома от 10.01.08 - сводный (уточнение оплат)_Спецификация материалов Екатеринбург - ТЦ Седьмое небо_Бюджет СМ-Екатеринбург, ТЦ Седьмое небо ДОП1_Демонтаж O'STIN-Старый Оскол" xfId="1208"/>
    <cellStyle name="_Отчет СМ Кострома от 10.01.08 - сводный (уточнение оплат)_Спецификация материалов Екатеринбург - ТЦ Седьмое небо_Бюджет СМ-Екатеринбург, ТЦ Седьмое небо ДОП1_Демонтаж O'STIN-Старый Оскол_Бюджет O'STIN-Москва, ТЦ Вива (01(1).06.10) (на утверждение)" xfId="1209"/>
    <cellStyle name="_Отчет СМ Кострома от 10.01.08 - сводный (уточнение оплат)_Спецификация материалов Екатеринбург - ТЦ Седьмое небо_Бюджет СМ-Екатеринбург, ТЦ Седьмое небо ДОП1_Демонтаж O'STIN-Старый Оскол_Бюджет СМ-Брянск, ТЦ Куб (25(1).05.10) (для утверждения)" xfId="1210"/>
    <cellStyle name="_Отчет СМ Кострома от 10.01.08 - сводный (уточнение оплат)_Спецификация материалов Екатеринбург - ТЦ Седьмое небо_Бюджет СМ-Екатеринбург, ТЦ Седьмое небо ДОП1_Демонтаж O'STIN-Старый Оскол_Бюджет СМ-Пермь, ТЦ Колизей (17(1).06.10) (для утверждения) Тхс+ОКС" xfId="1211"/>
    <cellStyle name="_Отчет СМ Кострома от 10.01.08 - сводный (уточнение оплат)_Спецификация материалов Екатеринбург - ТЦ Седьмое небо_Бюджет СМ-Екатеринбург, ТЦ Седьмое небо ДОП1_Демонтаж O'STIN-Старый Оскол_Бюджет_O'STIN-Пермь,_ТЦ_Колизей_(_19.04.10)_(для_утверждения)" xfId="1212"/>
    <cellStyle name="_Отчет СМ Кострома от 10.01.08 - сводный (уточнение оплат)_Спецификация материалов Екатеринбург - ТЦ Седьмое небо_Бюджет СМ-Пермь, ТЦ Колизей (17(1).06.10) (для утверждения) Тхс+ОКС" xfId="1213"/>
    <cellStyle name="_Отчет СМ Кострома от 10.01.08 - сводный (уточнение оплат)_Спецификация материалов Екатеринбург - ТЦ Седьмое небо_Бюджет СМ-Пермь,ТЦ Семья ДОП1" xfId="1214"/>
    <cellStyle name="_Отчет СМ Кострома от 10.01.08 - сводный (уточнение оплат)_Спецификация материалов Екатеринбург - ТЦ Седьмое небо_Бюджет СМ-Пермь,ТЦ Семья ДОП1_Tehnologiheskaq_karta_OSTIN" xfId="1215"/>
    <cellStyle name="_Отчет СМ Кострома от 10.01.08 - сводный (уточнение оплат)_Спецификация материалов Екатеринбург - ТЦ Седьмое небо_Бюджет СМ-Пермь,ТЦ Семья ДОП1_Бюджет O'STIN-Москва, ТЦ Вива (01(1).06.10) (на утверждение)" xfId="1216"/>
    <cellStyle name="_Отчет СМ Кострома от 10.01.08 - сводный (уточнение оплат)_Спецификация материалов Екатеринбург - ТЦ Седьмое небо_Бюджет СМ-Пермь,ТЦ Семья ДОП1_Бюджет O'STIN-Наб. Челны (27.02.10) (для утверждения)" xfId="1217"/>
    <cellStyle name="_Отчет СМ Кострома от 10.01.08 - сводный (уточнение оплат)_Спецификация материалов Екатеринбург - ТЦ Седьмое небо_Бюджет СМ-Пермь,ТЦ Семья ДОП1_Бюджет O'STIN-Наб. Челны (27.02.10) (для утверждения)_Бюджет СМ-Брянск, ТЦ Куб (25(1).05.10) (для утверждения)" xfId="1218"/>
    <cellStyle name="_Отчет СМ Кострома от 10.01.08 - сводный (уточнение оплат)_Спецификация материалов Екатеринбург - ТЦ Седьмое небо_Бюджет СМ-Пермь,ТЦ Семья ДОП1_Бюджет O'STIN-Пермь, ТЦ Столица( 16.03.10) (для утверждения)" xfId="1219"/>
    <cellStyle name="_Отчет СМ Кострома от 10.01.08 - сводный (уточнение оплат)_Спецификация материалов Екатеринбург - ТЦ Седьмое небо_Бюджет СМ-Пермь,ТЦ Семья ДОП1_Бюджет O'STIN-УФА (18.02.10) (для утверждения)" xfId="1220"/>
    <cellStyle name="_Отчет СМ Кострома от 10.01.08 - сводный (уточнение оплат)_Спецификация материалов Екатеринбург - ТЦ Седьмое небо_Бюджет СМ-Пермь,ТЦ Семья ДОП1_Бюджет O'STIN-УФА (18.02.10) (для утверждения)_Бюджет O'STIN-Москва, ТЦ Вива (01(1).06.10) (на утверждение)" xfId="1221"/>
    <cellStyle name="_Отчет СМ Кострома от 10.01.08 - сводный (уточнение оплат)_Спецификация материалов Екатеринбург - ТЦ Седьмое небо_Бюджет СМ-Пермь,ТЦ Семья ДОП1_Бюджет O'STIN-УФА (18.02.10) (для утверждения)_Бюджет СМ-Брянск, ТЦ Куб (25(1).05.10) (для утверждения)" xfId="1222"/>
    <cellStyle name="_Отчет СМ Кострома от 10.01.08 - сводный (уточнение оплат)_Спецификация материалов Екатеринбург - ТЦ Седьмое небо_Бюджет СМ-Пермь,ТЦ Семья ДОП1_Бюджет O'STIN-УФА (18.02.10) (для утверждения)_Бюджет_O'STIN-Пермь,_ТЦ_Колизей_(_19.04.10)_(для_утверждения)" xfId="1223"/>
    <cellStyle name="_Отчет СМ Кострома от 10.01.08 - сводный (уточнение оплат)_Спецификация материалов Екатеринбург - ТЦ Седьмое небо_Бюджет СМ-Пермь,ТЦ Семья ДОП1_Бюджет СМ-Брянск, ТЦ Куб (25(1).05.10) (для утверждения)" xfId="1224"/>
    <cellStyle name="_Отчет СМ Кострома от 10.01.08 - сводный (уточнение оплат)_Спецификация материалов Екатеринбург - ТЦ Седьмое небо_Бюджет СМ-Пермь,ТЦ Семья ДОП1_Бюджет СМ-Пермь, ТЦ Колизей (17(1).06.10) (для утверждения) Тхс+ОКС" xfId="1225"/>
    <cellStyle name="_Отчет СМ Кострома от 10.01.08 - сводный (уточнение оплат)_Спецификация материалов Екатеринбург - ТЦ Седьмое небо_Бюджет СМ-Пермь,ТЦ Семья ДОП1_Бюджет_O'STIN-Пермь,_ТЦ_Колизей_(_19.04.10)_(для_утверждения)" xfId="1226"/>
    <cellStyle name="_Отчет СМ Кострома от 10.01.08 - сводный (уточнение оплат)_Спецификация материалов Екатеринбург - ТЦ Седьмое небо_Бюджет СМ-Пермь,ТЦ Семья ДОП1_Демонтаж O'STIN-Старый Оскол" xfId="1227"/>
    <cellStyle name="_Отчет СМ Кострома от 10.01.08 - сводный (уточнение оплат)_Спецификация материалов Екатеринбург - ТЦ Седьмое небо_Бюджет СМ-Пермь,ТЦ Семья ДОП1_Демонтаж O'STIN-Старый Оскол_Бюджет O'STIN-Москва, ТЦ Вива (01(1).06.10) (на утверждение)" xfId="1228"/>
    <cellStyle name="_Отчет СМ Кострома от 10.01.08 - сводный (уточнение оплат)_Спецификация материалов Екатеринбург - ТЦ Седьмое небо_Бюджет СМ-Пермь,ТЦ Семья ДОП1_Демонтаж O'STIN-Старый Оскол_Бюджет СМ-Брянск, ТЦ Куб (25(1).05.10) (для утверждения)" xfId="1229"/>
    <cellStyle name="_Отчет СМ Кострома от 10.01.08 - сводный (уточнение оплат)_Спецификация материалов Екатеринбург - ТЦ Седьмое небо_Бюджет СМ-Пермь,ТЦ Семья ДОП1_Демонтаж O'STIN-Старый Оскол_Бюджет СМ-Пермь, ТЦ Колизей (17(1).06.10) (для утверждения) Тхс+ОКС" xfId="1230"/>
    <cellStyle name="_Отчет СМ Кострома от 10.01.08 - сводный (уточнение оплат)_Спецификация материалов Екатеринбург - ТЦ Седьмое небо_Бюджет СМ-Пермь,ТЦ Семья ДОП1_Демонтаж O'STIN-Старый Оскол_Бюджет_O'STIN-Пермь,_ТЦ_Колизей_(_19.04.10)_(для_утверждения)" xfId="1231"/>
    <cellStyle name="_Отчет СМ Кострома от 10.01.08 - сводный (уточнение оплат)_Спецификация материалов Екатеринбург - ТЦ Седьмое небо_Бюджет СМ-Пятигорск, Гипер (20.11.09) ДОП2 (для импорта)" xfId="1232"/>
    <cellStyle name="_Отчет СМ Кострома от 10.01.08 - сводный (уточнение оплат)_Спецификация материалов Екатеринбург - ТЦ Седьмое небо_Бюджет СМ-Пятигорск, Гипер (20.11.09) ДОП2 (для импорта)_Tehnologiheskaq_karta_OSTIN" xfId="1233"/>
    <cellStyle name="_Отчет СМ Кострома от 10.01.08 - сводный (уточнение оплат)_Спецификация материалов Екатеринбург - ТЦ Седьмое небо_Бюджет СМ-Пятигорск, Гипер (20.11.09) ДОП2 (для импорта)_Бюджет O'STIN-Москва, ТЦ Вива (01(1).06.10) (на утверждение)" xfId="1234"/>
    <cellStyle name="_Отчет СМ Кострома от 10.01.08 - сводный (уточнение оплат)_Спецификация материалов Екатеринбург - ТЦ Седьмое небо_Бюджет СМ-Пятигорск, Гипер (20.11.09) ДОП2 (для импорта)_Бюджет O'STIN-Наб. Челны (27.02.10) (для утверждения)" xfId="1235"/>
    <cellStyle name="_Отчет СМ Кострома от 10.01.08 - сводный (уточнение оплат)_Спецификация материалов Екатеринбург - ТЦ Седьмое небо_Бюджет СМ-Пятигорск, Гипер (20.11.09) ДОП2 (для импорта)_Бюджет O'STIN-Пермь, ТЦ Столица( 16.03.10) (для утверждения)" xfId="1236"/>
    <cellStyle name="_Отчет СМ Кострома от 10.01.08 - сводный (уточнение оплат)_Спецификация материалов Екатеринбург - ТЦ Седьмое небо_Бюджет СМ-Пятигорск, Гипер (20.11.09) ДОП2 (для импорта)_Бюджет O'STIN-УФА (18.02.10) (для утверждения)" xfId="1237"/>
    <cellStyle name="_Отчет СМ Кострома от 10.01.08 - сводный (уточнение оплат)_Спецификация материалов Екатеринбург - ТЦ Седьмое небо_Бюджет СМ-Пятигорск, Гипер (20.11.09) ДОП2 (для импорта)_Бюджет СМ-Брянск, ТЦ Куб (25(1).05.10) (для утверждения)" xfId="1238"/>
    <cellStyle name="_Отчет СМ Кострома от 10.01.08 - сводный (уточнение оплат)_Спецификация материалов Екатеринбург - ТЦ Седьмое небо_Бюджет СМ-Пятигорск, Гипер (20.11.09) ДОП2 (для импорта)_Бюджет СМ-Пермь, ТЦ Колизей (17(1).06.10) (для утверждения) Тхс+ОКС" xfId="1239"/>
    <cellStyle name="_Отчет СМ Кострома от 10.01.08 - сводный (уточнение оплат)_Спецификация материалов Екатеринбург - ТЦ Седьмое небо_Бюджет СМ-Пятигорск, Гипер (20.11.09) ДОП2 (для импорта)_Бюджет_O'STIN-Пермь,_ТЦ_Колизей_(_19.04.10)_(для_утверждения)" xfId="1240"/>
    <cellStyle name="_Отчет СМ Кострома от 10.01.08 - сводный (уточнение оплат)_Спецификация материалов Екатеринбург - ТЦ Седьмое небо_Бюджет СМ-Пятигорск, Гипер (20.11.09) ДОП2 (для импорта)_Демонтаж O'STIN-Старый Оскол" xfId="1241"/>
    <cellStyle name="_Отчет СМ Кострома от 10.01.08 - сводный (уточнение оплат)_Спецификация материалов Екатеринбург - ТЦ Седьмое небо_Бюджет_O'STIN-Пермь,_ТЦ_Колизей_(_19.04.10)_(для_утверждения)" xfId="1242"/>
    <cellStyle name="_Отчет СМ Кострома от 10.01.08 - сводный (уточнение оплат)_Спецификация материалов Екатеринбург - ТЦ Седьмое небо_Демонтаж O'STIN-Старый Оскол" xfId="1243"/>
    <cellStyle name="_Отчет СМ Кострома от 10.01.08 - сводный (уточнение оплат)_Спецификация материалов Екатеринбург - ТЦ Седьмое небо_Демонтаж O'STIN-Старый Оскол_Бюджет O'STIN-Москва, ТЦ Вива (01(1).06.10) (на утверждение)" xfId="1244"/>
    <cellStyle name="_Отчет СМ Кострома от 10.01.08 - сводный (уточнение оплат)_Спецификация материалов Екатеринбург - ТЦ Седьмое небо_Демонтаж O'STIN-Старый Оскол_Бюджет СМ-Брянск, ТЦ Куб (25(1).05.10) (для утверждения)" xfId="1245"/>
    <cellStyle name="_Отчет СМ Кострома от 10.01.08 - сводный (уточнение оплат)_Спецификация материалов Екатеринбург - ТЦ Седьмое небо_Демонтаж O'STIN-Старый Оскол_Бюджет СМ-Пермь, ТЦ Колизей (17(1).06.10) (для утверждения) Тхс+ОКС" xfId="1246"/>
    <cellStyle name="_Отчет СМ Кострома от 10.01.08 - сводный (уточнение оплат)_Спецификация материалов Екатеринбург - ТЦ Седьмое небо_Демонтаж O'STIN-Старый Оскол_Бюджет_O'STIN-Пермь,_ТЦ_Колизей_(_19.04.10)_(для_утверждения)" xfId="1247"/>
    <cellStyle name="_Отчет СМ Кострома от 10.01.08 - сводный (уточнение оплат)_Спецификация материалов_Tehnologiheskaq_karta_OSTIN" xfId="1248"/>
    <cellStyle name="_Отчет СМ Кострома от 10.01.08 - сводный (уточнение оплат)_Спецификация материалов_Бюджет O'STIN-Екатеринбург ДОП1" xfId="1249"/>
    <cellStyle name="_Отчет СМ Кострома от 10.01.08 - сводный (уточнение оплат)_Спецификация материалов_Бюджет O'STIN-Екатеринбург ДОП1_Tehnologiheskaq_karta_OSTIN" xfId="1250"/>
    <cellStyle name="_Отчет СМ Кострома от 10.01.08 - сводный (уточнение оплат)_Спецификация материалов_Бюджет O'STIN-Екатеринбург ДОП1_Бюджет O'STIN-Алтуфьево по ЭФЗ (07.03.10)" xfId="1251"/>
    <cellStyle name="_Отчет СМ Кострома от 10.01.08 - сводный (уточнение оплат)_Спецификация материалов_Бюджет O'STIN-Екатеринбург ДОП1_Бюджет O'STIN-Алтуфьево по ЭФЗ (07.03.10)_Бюджет O'STIN-Москва, ТЦ Вива (01(1).06.10) (на утверждение)" xfId="1252"/>
    <cellStyle name="_Отчет СМ Кострома от 10.01.08 - сводный (уточнение оплат)_Спецификация материалов_Бюджет O'STIN-Екатеринбург ДОП1_Бюджет O'STIN-Алтуфьево по ЭФЗ (07.03.10)_Бюджет СМ-Брянск, ТЦ Куб (25(1).05.10) (для утверждения)" xfId="1253"/>
    <cellStyle name="_Отчет СМ Кострома от 10.01.08 - сводный (уточнение оплат)_Спецификация материалов_Бюджет O'STIN-Екатеринбург ДОП1_Бюджет O'STIN-Алтуфьево по ЭФЗ (07.03.10)_Бюджет СМ-Пермь, ТЦ Колизей (17(1).06.10) (для утверждения) Тхс+ОКС" xfId="1254"/>
    <cellStyle name="_Отчет СМ Кострома от 10.01.08 - сводный (уточнение оплат)_Спецификация материалов_Бюджет O'STIN-Екатеринбург ДОП1_Бюджет O'STIN-Алтуфьево по ЭФЗ (07.03.10)_Бюджет_O'STIN-Пермь,_ТЦ_Колизей_(_19.04.10)_(для_утверждения)" xfId="1255"/>
    <cellStyle name="_Отчет СМ Кострома от 10.01.08 - сводный (уточнение оплат)_Спецификация материалов_Бюджет O'STIN-Екатеринбург ДОП1_Бюджет O'STIN-Москва, ТЦ Вива (01(1).06.10) (на утверждение)" xfId="1256"/>
    <cellStyle name="_Отчет СМ Кострома от 10.01.08 - сводный (уточнение оплат)_Спецификация материалов_Бюджет O'STIN-Екатеринбург ДОП1_Бюджет O'STIN-Наб. Челны (27.02.10) (для утверждения)" xfId="1257"/>
    <cellStyle name="_Отчет СМ Кострома от 10.01.08 - сводный (уточнение оплат)_Спецификация материалов_Бюджет O'STIN-Екатеринбург ДОП1_Бюджет O'STIN-Наб. Челны (27.02.10) (для утверждения)_Бюджет O'STIN-Москва, ТЦ Вива (01(1).06.10) (на утверждение)" xfId="1258"/>
    <cellStyle name="_Отчет СМ Кострома от 10.01.08 - сводный (уточнение оплат)_Спецификация материалов_Бюджет O'STIN-Екатеринбург ДОП1_Бюджет O'STIN-Наб. Челны (27.02.10) (для утверждения)_Бюджет СМ-Брянск, ТЦ Куб (25(1).05.10) (для утверждения)" xfId="1259"/>
    <cellStyle name="_Отчет СМ Кострома от 10.01.08 - сводный (уточнение оплат)_Спецификация материалов_Бюджет O'STIN-Екатеринбург ДОП1_Бюджет O'STIN-Наб. Челны (27.02.10) (для утверждения)_Бюджет СМ-Пермь, ТЦ Колизей (17(1).06.10) (для утверждения) Тхс+ОКС" xfId="1260"/>
    <cellStyle name="_Отчет СМ Кострома от 10.01.08 - сводный (уточнение оплат)_Спецификация материалов_Бюджет O'STIN-Екатеринбург ДОП1_Бюджет O'STIN-Наб. Челны (27.02.10) (для утверждения)_Бюджет_O'STIN-Пермь,_ТЦ_Колизей_(_19.04.10)_(для_утверждения)" xfId="1261"/>
    <cellStyle name="_Отчет СМ Кострома от 10.01.08 - сводный (уточнение оплат)_Спецификация материалов_Бюджет O'STIN-Екатеринбург ДОП1_Бюджет O'STIN-Пермь, ТЦ Столица( 16.03.10) (для утверждения)" xfId="1262"/>
    <cellStyle name="_Отчет СМ Кострома от 10.01.08 - сводный (уточнение оплат)_Спецификация материалов_Бюджет O'STIN-Екатеринбург ДОП1_Бюджет O'STIN-Пермь, ТЦ Столица( 16.03.10) (для утверждения)_Бюджет_O'STIN-Пермь,_ТЦ_Колизей_(_19.04.10)_(для_утверждения)" xfId="1263"/>
    <cellStyle name="_Отчет СМ Кострома от 10.01.08 - сводный (уточнение оплат)_Спецификация материалов_Бюджет O'STIN-Екатеринбург ДОП1_Бюджет O'STIN-СПБ ТЦ Атмосфера (18.02.10) (для утверждения)" xfId="1264"/>
    <cellStyle name="_Отчет СМ Кострома от 10.01.08 - сводный (уточнение оплат)_Спецификация материалов_Бюджет O'STIN-Екатеринбург ДОП1_Бюджет O'STIN-СПБ ТЦ Атмосфера (18.02.10) (для утверждения)_Бюджет O'STIN-Москва, ТЦ Вива (01(1).06.10) (на утверждение)" xfId="1265"/>
    <cellStyle name="_Отчет СМ Кострома от 10.01.08 - сводный (уточнение оплат)_Спецификация материалов_Бюджет O'STIN-Екатеринбург ДОП1_Бюджет O'STIN-СПБ ТЦ Атмосфера (18.02.10) (для утверждения)_Бюджет СМ-Брянск, ТЦ Куб (25(1).05.10) (для утверждения)" xfId="1266"/>
    <cellStyle name="_Отчет СМ Кострома от 10.01.08 - сводный (уточнение оплат)_Спецификация материалов_Бюджет O'STIN-Екатеринбург ДОП1_Бюджет O'STIN-СПБ ТЦ Атмосфера (18.02.10) (для утверждения)_Бюджет СМ-Пермь, ТЦ Колизей (17(1).06.10) (для утверждения) Тхс+ОКС" xfId="1267"/>
    <cellStyle name="_Отчет СМ Кострома от 10.01.08 - сводный (уточнение оплат)_Спецификация материалов_Бюджет O'STIN-Екатеринбург ДОП1_Бюджет O'STIN-СПБ ТЦ Атмосфера (18.02.10) (для утверждения)_Бюджет_O'STIN_Курган,_ТЦ_Пушкинский_(15.04.10)_(для_утверждения)" xfId="1268"/>
    <cellStyle name="_Отчет СМ Кострома от 10.01.08 - сводный (уточнение оплат)_Спецификация материалов_Бюджет O'STIN-Екатеринбург ДОП1_Бюджет O'STIN-СПБ ТЦ Атмосфера (18.02.10) (для утверждения)_Бюджет_O'STIN-Пермь,_ТЦ_Колизей_(_15.04.10)_(для_утверждения)(1)" xfId="1269"/>
    <cellStyle name="_Отчет СМ Кострома от 10.01.08 - сводный (уточнение оплат)_Спецификация материалов_Бюджет O'STIN-Екатеринбург ДОП1_Бюджет O'STIN-СПБ ТЦ Атмосфера (18.02.10) (для утверждения)_Бюджет_O'STIN-Пермь,_ТЦ_Колизей_(_19.04.10)_(для_утверждения)" xfId="1270"/>
    <cellStyle name="_Отчет СМ Кострома от 10.01.08 - сводный (уточнение оплат)_Спецификация материалов_Бюджет O'STIN-Екатеринбург ДОП1_Бюджет O'STIN-СПБ ТЦ Атмосфера (18.02.10) (для утверждения)_Бюджет_O'STIN-Пермь,_ТЦ_Колизей_(16.04.10)_(для_утверждения)(1)" xfId="1271"/>
    <cellStyle name="_Отчет СМ Кострома от 10.01.08 - сводный (уточнение оплат)_Спецификация материалов_Бюджет O'STIN-Екатеринбург ДОП1_Бюджет O'STIN-УФА (18.02.10) (для утверждения)" xfId="1272"/>
    <cellStyle name="_Отчет СМ Кострома от 10.01.08 - сводный (уточнение оплат)_Спецификация материалов_Бюджет O'STIN-Екатеринбург ДОП1_Бюджет O'STIN-УФА (18.02.10) (для утверждения)_Бюджет O'STIN-Москва, ТЦ Вива (01(1).06.10) (на утверждение)" xfId="1273"/>
    <cellStyle name="_Отчет СМ Кострома от 10.01.08 - сводный (уточнение оплат)_Спецификация материалов_Бюджет O'STIN-Екатеринбург ДОП1_Бюджет O'STIN-УФА (18.02.10) (для утверждения)_Бюджет СМ-Брянск, ТЦ Куб (25(1).05.10) (для утверждения)" xfId="1274"/>
    <cellStyle name="_Отчет СМ Кострома от 10.01.08 - сводный (уточнение оплат)_Спецификация материалов_Бюджет O'STIN-Екатеринбург ДОП1_Бюджет O'STIN-УФА (18.02.10) (для утверждения)_Бюджет СМ-Пермь, ТЦ Колизей (17(1).06.10) (для утверждения) Тхс+ОКС" xfId="1275"/>
    <cellStyle name="_Отчет СМ Кострома от 10.01.08 - сводный (уточнение оплат)_Спецификация материалов_Бюджет O'STIN-Екатеринбург ДОП1_Бюджет O'STIN-УФА (18.02.10) (для утверждения)_Бюджет_O'STIN-Пермь,_ТЦ_Колизей_(_19.04.10)_(для_утверждения)" xfId="1276"/>
    <cellStyle name="_Отчет СМ Кострома от 10.01.08 - сводный (уточнение оплат)_Спецификация материалов_Бюджет O'STIN-Екатеринбург ДОП1_Бюджет СМ-Брянск, ТЦ Куб (25(1).05.10) (для утверждения)" xfId="1277"/>
    <cellStyle name="_Отчет СМ Кострома от 10.01.08 - сводный (уточнение оплат)_Спецификация материалов_Бюджет O'STIN-Екатеринбург ДОП1_Бюджет СМ-Пермь, ТЦ Колизей (17(1).06.10) (для утверждения) Тхс+ОКС" xfId="1278"/>
    <cellStyle name="_Отчет СМ Кострома от 10.01.08 - сводный (уточнение оплат)_Спецификация материалов_Бюджет O'STIN-Екатеринбург ДОП1_Бюджет_O'STIN_Курган,_ТЦ_Пушкинский_(15.04.10)_(для_утверждения)" xfId="1279"/>
    <cellStyle name="_Отчет СМ Кострома от 10.01.08 - сводный (уточнение оплат)_Спецификация материалов_Бюджет O'STIN-Екатеринбург ДОП1_Бюджет_O'STIN_Курган,_ТЦ_Пушкинский_(15.04.10)_(для_утверждения)_Бюджет_O'STIN-Пермь,_ТЦ_Колизей_(_19.04.10)_(для_утверждения)" xfId="1280"/>
    <cellStyle name="_Отчет СМ Кострома от 10.01.08 - сводный (уточнение оплат)_Спецификация материалов_Бюджет O'STIN-Екатеринбург ДОП1_Бюджет_O'STIN-Пермь,_ТЦ_Колизей_(_15.04.10)_(для_утверждения)(1)" xfId="1281"/>
    <cellStyle name="_Отчет СМ Кострома от 10.01.08 - сводный (уточнение оплат)_Спецификация материалов_Бюджет O'STIN-Екатеринбург ДОП1_Бюджет_O'STIN-Пермь,_ТЦ_Колизей_(_15.04.10)_(для_утверждения)(1)_Бюджет_O'STIN-Пермь,_ТЦ_Колизей_(_19.04.10)_(для_утверждения)" xfId="1282"/>
    <cellStyle name="_Отчет СМ Кострома от 10.01.08 - сводный (уточнение оплат)_Спецификация материалов_Бюджет O'STIN-Екатеринбург ДОП1_Бюджет_O'STIN-Пермь,_ТЦ_Колизей_(_19.04.10)_(для_утверждения)" xfId="1283"/>
    <cellStyle name="_Отчет СМ Кострома от 10.01.08 - сводный (уточнение оплат)_Спецификация материалов_Бюджет O'STIN-Екатеринбург ДОП1_Бюджет_O'STIN-Пермь,_ТЦ_Колизей_(16.04.10)_(для_утверждения)(1)" xfId="1284"/>
    <cellStyle name="_Отчет СМ Кострома от 10.01.08 - сводный (уточнение оплат)_Спецификация материалов_Бюджет O'STIN-Екатеринбург ДОП1_Бюджет_O'STIN-Пермь,_ТЦ_Колизей_(16.04.10)_(для_утверждения)(1)_Бюджет_O'STIN-Пермь,_ТЦ_Колизей_(_19.04.10)_(для_утверждения)" xfId="1285"/>
    <cellStyle name="_Отчет СМ Кострома от 10.01.08 - сводный (уточнение оплат)_Спецификация материалов_Бюджет O'STIN-Екатеринбург ДОП1_Демонтаж O'STIN-Старый Оскол" xfId="1286"/>
    <cellStyle name="_Отчет СМ Кострома от 10.01.08 - сводный (уточнение оплат)_Спецификация материалов_Бюджет O'STIN-Екатеринбург ДОП1_Демонтаж O'STIN-Старый Оскол_Бюджет O'STIN-Москва, ТЦ Вива (01(1).06.10) (на утверждение)" xfId="1287"/>
    <cellStyle name="_Отчет СМ Кострома от 10.01.08 - сводный (уточнение оплат)_Спецификация материалов_Бюджет O'STIN-Екатеринбург ДОП1_Демонтаж O'STIN-Старый Оскол_Бюджет СМ-Брянск, ТЦ Куб (25(1).05.10) (для утверждения)" xfId="1288"/>
    <cellStyle name="_Отчет СМ Кострома от 10.01.08 - сводный (уточнение оплат)_Спецификация материалов_Бюджет O'STIN-Екатеринбург ДОП1_Демонтаж O'STIN-Старый Оскол_Бюджет СМ-Пермь, ТЦ Колизей (17(1).06.10) (для утверждения) Тхс+ОКС" xfId="1289"/>
    <cellStyle name="_Отчет СМ Кострома от 10.01.08 - сводный (уточнение оплат)_Спецификация материалов_Бюджет O'STIN-Екатеринбург ДОП1_Демонтаж O'STIN-Старый Оскол_Бюджет_O'STIN-Пермь,_ТЦ_Колизей_(_19.04.10)_(для_утверждения)" xfId="1290"/>
    <cellStyle name="_Отчет СМ Кострома от 10.01.08 - сводный (уточнение оплат)_Спецификация материалов_Бюджет O'STIN-Екатеринбург, ТЦ 7 небо ДОП1" xfId="1291"/>
    <cellStyle name="_Отчет СМ Кострома от 10.01.08 - сводный (уточнение оплат)_Спецификация материалов_Бюджет O'STIN-Екатеринбург, ТЦ 7 небо ДОП1_Tehnologiheskaq_karta_OSTIN" xfId="1292"/>
    <cellStyle name="_Отчет СМ Кострома от 10.01.08 - сводный (уточнение оплат)_Спецификация материалов_Бюджет O'STIN-Екатеринбург, ТЦ 7 небо ДОП1_Бюджет O'STIN-Москва, ТЦ Вива (01(1).06.10) (на утверждение)" xfId="1293"/>
    <cellStyle name="_Отчет СМ Кострома от 10.01.08 - сводный (уточнение оплат)_Спецификация материалов_Бюджет O'STIN-Екатеринбург, ТЦ 7 небо ДОП1_Бюджет O'STIN-Наб. Челны (27.02.10) (для утверждения)" xfId="1294"/>
    <cellStyle name="_Отчет СМ Кострома от 10.01.08 - сводный (уточнение оплат)_Спецификация материалов_Бюджет O'STIN-Екатеринбург, ТЦ 7 небо ДОП1_Бюджет O'STIN-Наб. Челны (27.02.10) (для утверждения)_Бюджет O'STIN-Москва, ТЦ Вива (01(1).06.10) (на утверждение)" xfId="1295"/>
    <cellStyle name="_Отчет СМ Кострома от 10.01.08 - сводный (уточнение оплат)_Спецификация материалов_Бюджет O'STIN-Екатеринбург, ТЦ 7 небо ДОП1_Бюджет O'STIN-Наб. Челны (27.02.10) (для утверждения)_Бюджет СМ-Брянск, ТЦ Куб (25(1).05.10) (для утверждения)" xfId="1296"/>
    <cellStyle name="_Отчет СМ Кострома от 10.01.08 - сводный (уточнение оплат)_Спецификация материалов_Бюджет O'STIN-Екатеринбург, ТЦ 7 небо ДОП1_Бюджет O'STIN-Наб. Челны (27.02.10) (для утверждения)_Бюджет СМ-Пермь, ТЦ Колизей (17(1).06.10) (для утверждения) Тхс+ОКС" xfId="1297"/>
    <cellStyle name="_Отчет СМ Кострома от 10.01.08 - сводный (уточнение оплат)_Спецификация материалов_Бюджет O'STIN-Екатеринбург, ТЦ 7 небо ДОП1_Бюджет O'STIN-Наб. Челны (27.02.10) (для утверждения)_Бюджет_O'STIN-Пермь,_ТЦ_Колизей_(_19.04.10)_(для_утверждения)" xfId="1298"/>
    <cellStyle name="_Отчет СМ Кострома от 10.01.08 - сводный (уточнение оплат)_Спецификация материалов_Бюджет O'STIN-Екатеринбург, ТЦ 7 небо ДОП1_Бюджет O'STIN-Пермь, ТЦ Столица( 16.03.10) (для утверждения)" xfId="1299"/>
    <cellStyle name="_Отчет СМ Кострома от 10.01.08 - сводный (уточнение оплат)_Спецификация материалов_Бюджет O'STIN-Екатеринбург, ТЦ 7 небо ДОП1_Бюджет O'STIN-Пермь, ТЦ Столица( 16.03.10) (для утверждения)_Бюджет_O'STIN-Пермь,_ТЦ_Колизей_(_19.04.10)_(для_утверждения)" xfId="1300"/>
    <cellStyle name="_Отчет СМ Кострома от 10.01.08 - сводный (уточнение оплат)_Спецификация материалов_Бюджет O'STIN-Екатеринбург, ТЦ 7 небо ДОП1_Бюджет O'STIN-УФА (18.02.10) (для утверждения)" xfId="1301"/>
    <cellStyle name="_Отчет СМ Кострома от 10.01.08 - сводный (уточнение оплат)_Спецификация материалов_Бюджет O'STIN-Екатеринбург, ТЦ 7 небо ДОП1_Бюджет O'STIN-УФА (18.02.10) (для утверждения)_Бюджет O'STIN-Москва, ТЦ Вива (01(1).06.10) (на утверждение)" xfId="1302"/>
    <cellStyle name="_Отчет СМ Кострома от 10.01.08 - сводный (уточнение оплат)_Спецификация материалов_Бюджет O'STIN-Екатеринбург, ТЦ 7 небо ДОП1_Бюджет O'STIN-УФА (18.02.10) (для утверждения)_Бюджет СМ-Брянск, ТЦ Куб (25(1).05.10) (для утверждения)" xfId="1303"/>
    <cellStyle name="_Отчет СМ Кострома от 10.01.08 - сводный (уточнение оплат)_Спецификация материалов_Бюджет O'STIN-Екатеринбург, ТЦ 7 небо ДОП1_Бюджет O'STIN-УФА (18.02.10) (для утверждения)_Бюджет СМ-Пермь, ТЦ Колизей (17(1).06.10) (для утверждения) Тхс+ОКС" xfId="1304"/>
    <cellStyle name="_Отчет СМ Кострома от 10.01.08 - сводный (уточнение оплат)_Спецификация материалов_Бюджет O'STIN-Екатеринбург, ТЦ 7 небо ДОП1_Бюджет O'STIN-УФА (18.02.10) (для утверждения)_Бюджет_O'STIN-Пермь,_ТЦ_Колизей_(_19.04.10)_(для_утверждения)" xfId="1305"/>
    <cellStyle name="_Отчет СМ Кострома от 10.01.08 - сводный (уточнение оплат)_Спецификация материалов_Бюджет O'STIN-Екатеринбург, ТЦ 7 небо ДОП1_Бюджет СМ-Брянск, ТЦ Куб (25(1).05.10) (для утверждения)" xfId="1306"/>
    <cellStyle name="_Отчет СМ Кострома от 10.01.08 - сводный (уточнение оплат)_Спецификация материалов_Бюджет O'STIN-Екатеринбург, ТЦ 7 небо ДОП1_Бюджет СМ-Пермь, ТЦ Колизей (17(1).06.10) (для утверждения) Тхс+ОКС" xfId="1307"/>
    <cellStyle name="_Отчет СМ Кострома от 10.01.08 - сводный (уточнение оплат)_Спецификация материалов_Бюджет O'STIN-Екатеринбург, ТЦ 7 небо ДОП1_Бюджет_O'STIN-Пермь,_ТЦ_Колизей_(_19.04.10)_(для_утверждения)" xfId="1308"/>
    <cellStyle name="_Отчет СМ Кострома от 10.01.08 - сводный (уточнение оплат)_Спецификация материалов_Бюджет O'STIN-Екатеринбург, ТЦ 7 небо ДОП1_Демонтаж O'STIN-Старый Оскол" xfId="1309"/>
    <cellStyle name="_Отчет СМ Кострома от 10.01.08 - сводный (уточнение оплат)_Спецификация материалов_Бюджет O'STIN-Екатеринбург, ТЦ 7 небо ДОП1_Демонтаж O'STIN-Старый Оскол_Бюджет O'STIN-Москва, ТЦ Вива (01(1).06.10) (на утверждение)" xfId="1310"/>
    <cellStyle name="_Отчет СМ Кострома от 10.01.08 - сводный (уточнение оплат)_Спецификация материалов_Бюджет O'STIN-Екатеринбург, ТЦ 7 небо ДОП1_Демонтаж O'STIN-Старый Оскол_Бюджет СМ-Брянск, ТЦ Куб (25(1).05.10) (для утверждения)" xfId="1311"/>
    <cellStyle name="_Отчет СМ Кострома от 10.01.08 - сводный (уточнение оплат)_Спецификация материалов_Бюджет O'STIN-Екатеринбург, ТЦ 7 небо ДОП1_Демонтаж O'STIN-Старый Оскол_Бюджет СМ-Пермь, ТЦ Колизей (17(1).06.10) (для утверждения) Тхс+ОКС" xfId="1312"/>
    <cellStyle name="_Отчет СМ Кострома от 10.01.08 - сводный (уточнение оплат)_Спецификация материалов_Бюджет O'STIN-Екатеринбург, ТЦ 7 небо ДОП1_Демонтаж O'STIN-Старый Оскол_Бюджет_O'STIN-Пермь,_ТЦ_Колизей_(_19.04.10)_(для_утверждения)" xfId="1313"/>
    <cellStyle name="_Отчет СМ Кострома от 10.01.08 - сводный (уточнение оплат)_Спецификация материалов_Бюджет O'STIN-Москва, ТЦ Вива (01(1).06.10) (на утверждение)" xfId="1314"/>
    <cellStyle name="_Отчет СМ Кострома от 10.01.08 - сводный (уточнение оплат)_Спецификация материалов_Бюджет O'STIN-Наб. Челны (27.02.10) (для утверждения)" xfId="1315"/>
    <cellStyle name="_Отчет СМ Кострома от 10.01.08 - сводный (уточнение оплат)_Спецификация материалов_Бюджет O'STIN-Наб. Челны (27.02.10) (для утверждения)_Бюджет O'STIN-Москва, ТЦ Вива (01(1).06.10) (на утверждение)" xfId="1316"/>
    <cellStyle name="_Отчет СМ Кострома от 10.01.08 - сводный (уточнение оплат)_Спецификация материалов_Бюджет O'STIN-Наб. Челны (27.02.10) (для утверждения)_Бюджет СМ-Брянск, ТЦ Куб (25(1).05.10) (для утверждения)" xfId="1317"/>
    <cellStyle name="_Отчет СМ Кострома от 10.01.08 - сводный (уточнение оплат)_Спецификация материалов_Бюджет O'STIN-Наб. Челны (27.02.10) (для утверждения)_Бюджет СМ-Пермь, ТЦ Колизей (17(1).06.10) (для утверждения) Тхс+ОКС" xfId="1318"/>
    <cellStyle name="_Отчет СМ Кострома от 10.01.08 - сводный (уточнение оплат)_Спецификация материалов_Бюджет O'STIN-Наб. Челны (27.02.10) (для утверждения)_Бюджет_O'STIN-Пермь,_ТЦ_Колизей_(_19.04.10)_(для_утверждения)" xfId="1319"/>
    <cellStyle name="_Отчет СМ Кострома от 10.01.08 - сводный (уточнение оплат)_Спецификация материалов_Бюджет O'STIN-Пермь, ТЦ Столица( 16.03.10) (для утверждения)" xfId="1320"/>
    <cellStyle name="_Отчет СМ Кострома от 10.01.08 - сводный (уточнение оплат)_Спецификация материалов_Бюджет O'STIN-Пермь, ТЦ Столица( 16.03.10) (для утверждения)_Бюджет_O'STIN-Пермь,_ТЦ_Колизей_(_19.04.10)_(для_утверждения)" xfId="1321"/>
    <cellStyle name="_Отчет СМ Кострома от 10.01.08 - сводный (уточнение оплат)_Спецификация материалов_Бюджет O'STIN-УФА (18.02.10) (для утверждения)" xfId="1322"/>
    <cellStyle name="_Отчет СМ Кострома от 10.01.08 - сводный (уточнение оплат)_Спецификация материалов_Бюджет O'STIN-УФА (18.02.10) (для утверждения)_Бюджет O'STIN-Москва, ТЦ Вива (01(1).06.10) (на утверждение)" xfId="1323"/>
    <cellStyle name="_Отчет СМ Кострома от 10.01.08 - сводный (уточнение оплат)_Спецификация материалов_Бюджет O'STIN-УФА (18.02.10) (для утверждения)_Бюджет СМ-Брянск, ТЦ Куб (25(1).05.10) (для утверждения)" xfId="1324"/>
    <cellStyle name="_Отчет СМ Кострома от 10.01.08 - сводный (уточнение оплат)_Спецификация материалов_Бюджет O'STIN-УФА (18.02.10) (для утверждения)_Бюджет СМ-Пермь, ТЦ Колизей (17(1).06.10) (для утверждения) Тхс+ОКС" xfId="1325"/>
    <cellStyle name="_Отчет СМ Кострома от 10.01.08 - сводный (уточнение оплат)_Спецификация материалов_Бюджет O'STIN-УФА (18.02.10) (для утверждения)_Бюджет_O'STIN-Пермь,_ТЦ_Колизей_(_19.04.10)_(для_утверждения)" xfId="1326"/>
    <cellStyle name="_Отчет СМ Кострома от 10.01.08 - сводный (уточнение оплат)_Спецификация материалов_Бюджет СМ-Брянск, ТЦ Куб (25(1).05.10) (для утверждения)" xfId="1327"/>
    <cellStyle name="_Отчет СМ Кострома от 10.01.08 - сводный (уточнение оплат)_Спецификация материалов_Бюджет СМ-Екатеринбург, ТЦ Седьмое небо ДОП1" xfId="1328"/>
    <cellStyle name="_Отчет СМ Кострома от 10.01.08 - сводный (уточнение оплат)_Спецификация материалов_Бюджет СМ-Екатеринбург, ТЦ Седьмое небо ДОП1_Tehnologiheskaq_karta_OSTIN" xfId="1329"/>
    <cellStyle name="_Отчет СМ Кострома от 10.01.08 - сводный (уточнение оплат)_Спецификация материалов_Бюджет СМ-Екатеринбург, ТЦ Седьмое небо ДОП1_Бюджет O'STIN-Москва, ТЦ Вива (01(1).06.10) (на утверждение)" xfId="1330"/>
    <cellStyle name="_Отчет СМ Кострома от 10.01.08 - сводный (уточнение оплат)_Спецификация материалов_Бюджет СМ-Екатеринбург, ТЦ Седьмое небо ДОП1_Бюджет O'STIN-Наб. Челны (27.02.10) (для утверждения)" xfId="1331"/>
    <cellStyle name="_Отчет СМ Кострома от 10.01.08 - сводный (уточнение оплат)_Спецификация материалов_Бюджет СМ-Екатеринбург, ТЦ Седьмое небо ДОП1_Бюджет O'STIN-Наб. Челны (27.02.10) (для утверждения)_Бюджет O'STIN-Москва, ТЦ Вива (01(1).06.10) (на утверждение)" xfId="1332"/>
    <cellStyle name="_Отчет СМ Кострома от 10.01.08 - сводный (уточнение оплат)_Спецификация материалов_Бюджет СМ-Екатеринбург, ТЦ Седьмое небо ДОП1_Бюджет O'STIN-Наб. Челны (27.02.10) (для утверждения)_Бюджет СМ-Брянск, ТЦ Куб (25(1).05.10) (для утверждения)" xfId="1333"/>
    <cellStyle name="_Отчет СМ Кострома от 10.01.08 - сводный (уточнение оплат)_Спецификация материалов_Бюджет СМ-Екатеринбург, ТЦ Седьмое небо ДОП1_Бюджет O'STIN-Наб. Челны (27.02.10) (для утверждения)_Бюджет СМ-Пермь, ТЦ Колизей (17(1).06.10) (для утверждения) Тхс+ОКС" xfId="1334"/>
    <cellStyle name="_Отчет СМ Кострома от 10.01.08 - сводный (уточнение оплат)_Спецификация материалов_Бюджет СМ-Екатеринбург, ТЦ Седьмое небо ДОП1_Бюджет O'STIN-Наб. Челны (27.02.10) (для утверждения)_Бюджет_O'STIN-Пермь,_ТЦ_Колизей_(_19.04.10)_(для_утверждения)" xfId="1335"/>
    <cellStyle name="_Отчет СМ Кострома от 10.01.08 - сводный (уточнение оплат)_Спецификация материалов_Бюджет СМ-Екатеринбург, ТЦ Седьмое небо ДОП1_Бюджет O'STIN-Пермь, ТЦ Столица( 16.03.10) (для утверждения)" xfId="1336"/>
    <cellStyle name="_Отчет СМ Кострома от 10.01.08 - сводный (уточнение оплат)_Спецификация материалов_Бюджет СМ-Екатеринбург, ТЦ Седьмое небо ДОП1_Бюджет O'STIN-Пермь, ТЦ Столица( 16.03.10) (для утверждения)_Бюджет_O'STIN-Пермь,_ТЦ_Колизей_(_19.04.10)_(для_утверждения)" xfId="1337"/>
    <cellStyle name="_Отчет СМ Кострома от 10.01.08 - сводный (уточнение оплат)_Спецификация материалов_Бюджет СМ-Екатеринбург, ТЦ Седьмое небо ДОП1_Бюджет O'STIN-УФА (18.02.10) (для утверждения)" xfId="1338"/>
    <cellStyle name="_Отчет СМ Кострома от 10.01.08 - сводный (уточнение оплат)_Спецификация материалов_Бюджет СМ-Екатеринбург, ТЦ Седьмое небо ДОП1_Бюджет O'STIN-УФА (18.02.10) (для утверждения)_Бюджет O'STIN-Москва, ТЦ Вива (01(1).06.10) (на утверждение)" xfId="1339"/>
    <cellStyle name="_Отчет СМ Кострома от 10.01.08 - сводный (уточнение оплат)_Спецификация материалов_Бюджет СМ-Екатеринбург, ТЦ Седьмое небо ДОП1_Бюджет O'STIN-УФА (18.02.10) (для утверждения)_Бюджет СМ-Брянск, ТЦ Куб (25(1).05.10) (для утверждения)" xfId="1340"/>
    <cellStyle name="_Отчет СМ Кострома от 10.01.08 - сводный (уточнение оплат)_Спецификация материалов_Бюджет СМ-Екатеринбург, ТЦ Седьмое небо ДОП1_Бюджет O'STIN-УФА (18.02.10) (для утверждения)_Бюджет СМ-Пермь, ТЦ Колизей (17(1).06.10) (для утверждения) Тхс+ОКС" xfId="1341"/>
    <cellStyle name="_Отчет СМ Кострома от 10.01.08 - сводный (уточнение оплат)_Спецификация материалов_Бюджет СМ-Екатеринбург, ТЦ Седьмое небо ДОП1_Бюджет O'STIN-УФА (18.02.10) (для утверждения)_Бюджет_O'STIN-Пермь,_ТЦ_Колизей_(_19.04.10)_(для_утверждения)" xfId="1342"/>
    <cellStyle name="_Отчет СМ Кострома от 10.01.08 - сводный (уточнение оплат)_Спецификация материалов_Бюджет СМ-Екатеринбург, ТЦ Седьмое небо ДОП1_Бюджет СМ-Брянск, ТЦ Куб (25(1).05.10) (для утверждения)" xfId="1343"/>
    <cellStyle name="_Отчет СМ Кострома от 10.01.08 - сводный (уточнение оплат)_Спецификация материалов_Бюджет СМ-Екатеринбург, ТЦ Седьмое небо ДОП1_Бюджет СМ-Пермь, ТЦ Колизей (17(1).06.10) (для утверждения) Тхс+ОКС" xfId="1344"/>
    <cellStyle name="_Отчет СМ Кострома от 10.01.08 - сводный (уточнение оплат)_Спецификация материалов_Бюджет СМ-Екатеринбург, ТЦ Седьмое небо ДОП1_Бюджет_O'STIN-Пермь,_ТЦ_Колизей_(_19.04.10)_(для_утверждения)" xfId="1345"/>
    <cellStyle name="_Отчет СМ Кострома от 10.01.08 - сводный (уточнение оплат)_Спецификация материалов_Бюджет СМ-Екатеринбург, ТЦ Седьмое небо ДОП1_Демонтаж O'STIN-Старый Оскол" xfId="1346"/>
    <cellStyle name="_Отчет СМ Кострома от 10.01.08 - сводный (уточнение оплат)_Спецификация материалов_Бюджет СМ-Екатеринбург, ТЦ Седьмое небо ДОП1_Демонтаж O'STIN-Старый Оскол_Бюджет O'STIN-Москва, ТЦ Вива (01(1).06.10) (на утверждение)" xfId="1347"/>
    <cellStyle name="_Отчет СМ Кострома от 10.01.08 - сводный (уточнение оплат)_Спецификация материалов_Бюджет СМ-Екатеринбург, ТЦ Седьмое небо ДОП1_Демонтаж O'STIN-Старый Оскол_Бюджет СМ-Брянск, ТЦ Куб (25(1).05.10) (для утверждения)" xfId="1348"/>
    <cellStyle name="_Отчет СМ Кострома от 10.01.08 - сводный (уточнение оплат)_Спецификация материалов_Бюджет СМ-Екатеринбург, ТЦ Седьмое небо ДОП1_Демонтаж O'STIN-Старый Оскол_Бюджет СМ-Пермь, ТЦ Колизей (17(1).06.10) (для утверждения) Тхс+ОКС" xfId="1349"/>
    <cellStyle name="_Отчет СМ Кострома от 10.01.08 - сводный (уточнение оплат)_Спецификация материалов_Бюджет СМ-Екатеринбург, ТЦ Седьмое небо ДОП1_Демонтаж O'STIN-Старый Оскол_Бюджет_O'STIN-Пермь,_ТЦ_Колизей_(_19.04.10)_(для_утверждения)" xfId="1350"/>
    <cellStyle name="_Отчет СМ Кострома от 10.01.08 - сводный (уточнение оплат)_Спецификация материалов_Бюджет СМ-Пермь, ТЦ Колизей (17(1).06.10) (для утверждения) Тхс+ОКС" xfId="1351"/>
    <cellStyle name="_Отчет СМ Кострома от 10.01.08 - сводный (уточнение оплат)_Спецификация материалов_Бюджет СМ-Пермь,ТЦ Семья ДОП1" xfId="1352"/>
    <cellStyle name="_Отчет СМ Кострома от 10.01.08 - сводный (уточнение оплат)_Спецификация материалов_Бюджет СМ-Пермь,ТЦ Семья ДОП1_Tehnologiheskaq_karta_OSTIN" xfId="1353"/>
    <cellStyle name="_Отчет СМ Кострома от 10.01.08 - сводный (уточнение оплат)_Спецификация материалов_Бюджет СМ-Пермь,ТЦ Семья ДОП1_Бюджет O'STIN-Москва, ТЦ Вива (01(1).06.10) (на утверждение)" xfId="1354"/>
    <cellStyle name="_Отчет СМ Кострома от 10.01.08 - сводный (уточнение оплат)_Спецификация материалов_Бюджет СМ-Пермь,ТЦ Семья ДОП1_Бюджет O'STIN-Наб. Челны (27.02.10) (для утверждения)" xfId="1355"/>
    <cellStyle name="_Отчет СМ Кострома от 10.01.08 - сводный (уточнение оплат)_Спецификация материалов_Бюджет СМ-Пермь,ТЦ Семья ДОП1_Бюджет O'STIN-Наб. Челны (27.02.10) (для утверждения)_Бюджет O'STIN-Москва, ТЦ Вива (01(1).06.10) (на утверждение)" xfId="1356"/>
    <cellStyle name="_Отчет СМ Кострома от 10.01.08 - сводный (уточнение оплат)_Спецификация материалов_Бюджет СМ-Пермь,ТЦ Семья ДОП1_Бюджет O'STIN-Наб. Челны (27.02.10) (для утверждения)_Бюджет СМ-Брянск, ТЦ Куб (25(1).05.10) (для утверждения)" xfId="1357"/>
    <cellStyle name="_Отчет СМ Кострома от 10.01.08 - сводный (уточнение оплат)_Спецификация материалов_Бюджет СМ-Пермь,ТЦ Семья ДОП1_Бюджет O'STIN-Наб. Челны (27.02.10) (для утверждения)_Бюджет СМ-Пермь, ТЦ Колизей (17(1).06.10) (для утверждения) Тхс+ОКС" xfId="1358"/>
    <cellStyle name="_Отчет СМ Кострома от 10.01.08 - сводный (уточнение оплат)_Спецификация материалов_Бюджет СМ-Пермь,ТЦ Семья ДОП1_Бюджет O'STIN-Наб. Челны (27.02.10) (для утверждения)_Бюджет_O'STIN-Пермь,_ТЦ_Колизей_(_19.04.10)_(для_утверждения)" xfId="1359"/>
    <cellStyle name="_Отчет СМ Кострома от 10.01.08 - сводный (уточнение оплат)_Спецификация материалов_Бюджет СМ-Пермь,ТЦ Семья ДОП1_Бюджет O'STIN-Пермь, ТЦ Столица( 16.03.10) (для утверждения)" xfId="1360"/>
    <cellStyle name="_Отчет СМ Кострома от 10.01.08 - сводный (уточнение оплат)_Спецификация материалов_Бюджет СМ-Пермь,ТЦ Семья ДОП1_Бюджет O'STIN-Пермь, ТЦ Столица( 16.03.10) (для утверждения)_Бюджет_O'STIN-Пермь,_ТЦ_Колизей_(_19.04.10)_(для_утверждения)" xfId="1361"/>
    <cellStyle name="_Отчет СМ Кострома от 10.01.08 - сводный (уточнение оплат)_Спецификация материалов_Бюджет СМ-Пермь,ТЦ Семья ДОП1_Бюджет O'STIN-УФА (18.02.10) (для утверждения)" xfId="1362"/>
    <cellStyle name="_Отчет СМ Кострома от 10.01.08 - сводный (уточнение оплат)_Спецификация материалов_Бюджет СМ-Пермь,ТЦ Семья ДОП1_Бюджет O'STIN-УФА (18.02.10) (для утверждения)_Бюджет O'STIN-Москва, ТЦ Вива (01(1).06.10) (на утверждение)" xfId="1363"/>
    <cellStyle name="_Отчет СМ Кострома от 10.01.08 - сводный (уточнение оплат)_Спецификация материалов_Бюджет СМ-Пермь,ТЦ Семья ДОП1_Бюджет O'STIN-УФА (18.02.10) (для утверждения)_Бюджет СМ-Брянск, ТЦ Куб (25(1).05.10) (для утверждения)" xfId="1364"/>
    <cellStyle name="_Отчет СМ Кострома от 10.01.08 - сводный (уточнение оплат)_Спецификация материалов_Бюджет СМ-Пермь,ТЦ Семья ДОП1_Бюджет O'STIN-УФА (18.02.10) (для утверждения)_Бюджет СМ-Пермь, ТЦ Колизей (17(1).06.10) (для утверждения) Тхс+ОКС" xfId="1365"/>
    <cellStyle name="_Отчет СМ Кострома от 10.01.08 - сводный (уточнение оплат)_Спецификация материалов_Бюджет СМ-Пермь,ТЦ Семья ДОП1_Бюджет O'STIN-УФА (18.02.10) (для утверждения)_Бюджет_O'STIN-Пермь,_ТЦ_Колизей_(_19.04.10)_(для_утверждения)" xfId="1366"/>
    <cellStyle name="_Отчет СМ Кострома от 10.01.08 - сводный (уточнение оплат)_Спецификация материалов_Бюджет СМ-Пермь,ТЦ Семья ДОП1_Бюджет СМ-Брянск, ТЦ Куб (25(1).05.10) (для утверждения)" xfId="1367"/>
    <cellStyle name="_Отчет СМ Кострома от 10.01.08 - сводный (уточнение оплат)_Спецификация материалов_Бюджет СМ-Пермь,ТЦ Семья ДОП1_Бюджет СМ-Пермь, ТЦ Колизей (17(1).06.10) (для утверждения) Тхс+ОКС" xfId="1368"/>
    <cellStyle name="_Отчет СМ Кострома от 10.01.08 - сводный (уточнение оплат)_Спецификация материалов_Бюджет СМ-Пермь,ТЦ Семья ДОП1_Бюджет_O'STIN-Пермь,_ТЦ_Колизей_(_19.04.10)_(для_утверждения)" xfId="1369"/>
    <cellStyle name="_Отчет СМ Кострома от 10.01.08 - сводный (уточнение оплат)_Спецификация материалов_Бюджет СМ-Пермь,ТЦ Семья ДОП1_Демонтаж O'STIN-Старый Оскол" xfId="1370"/>
    <cellStyle name="_Отчет СМ Кострома от 10.01.08 - сводный (уточнение оплат)_Спецификация материалов_Бюджет СМ-Пермь,ТЦ Семья ДОП1_Демонтаж O'STIN-Старый Оскол_Бюджет O'STIN-Москва, ТЦ Вива (01(1).06.10) (на утверждение)" xfId="1371"/>
    <cellStyle name="_Отчет СМ Кострома от 10.01.08 - сводный (уточнение оплат)_Спецификация материалов_Бюджет СМ-Пермь,ТЦ Семья ДОП1_Демонтаж O'STIN-Старый Оскол_Бюджет СМ-Брянск, ТЦ Куб (25(1).05.10) (для утверждения)" xfId="1372"/>
    <cellStyle name="_Отчет СМ Кострома от 10.01.08 - сводный (уточнение оплат)_Спецификация материалов_Бюджет СМ-Пермь,ТЦ Семья ДОП1_Демонтаж O'STIN-Старый Оскол_Бюджет СМ-Пермь, ТЦ Колизей (17(1).06.10) (для утверждения) Тхс+ОКС" xfId="1373"/>
    <cellStyle name="_Отчет СМ Кострома от 10.01.08 - сводный (уточнение оплат)_Спецификация материалов_Бюджет СМ-Пермь,ТЦ Семья ДОП1_Демонтаж O'STIN-Старый Оскол_Бюджет_O'STIN-Пермь,_ТЦ_Колизей_(_19.04.10)_(для_утверждения)" xfId="1374"/>
    <cellStyle name="_Отчет СМ Кострома от 10.01.08 - сводный (уточнение оплат)_Спецификация материалов_Бюджет СМ-Пятигорск, Гипер (20.11.09) ДОП2 (для импорта)" xfId="1375"/>
    <cellStyle name="_Отчет СМ Кострома от 10.01.08 - сводный (уточнение оплат)_Спецификация материалов_Бюджет СМ-Пятигорск, Гипер (20.11.09) ДОП2 (для импорта)_Tehnologiheskaq_karta_OSTIN" xfId="1376"/>
    <cellStyle name="_Отчет СМ Кострома от 10.01.08 - сводный (уточнение оплат)_Спецификация материалов_Бюджет СМ-Пятигорск, Гипер (20.11.09) ДОП2 (для импорта)_Бюджет O'STIN-Москва, ТЦ Вива (01(1).06.10) (на утверждение)" xfId="1377"/>
    <cellStyle name="_Отчет СМ Кострома от 10.01.08 - сводный (уточнение оплат)_Спецификация материалов_Бюджет СМ-Пятигорск, Гипер (20.11.09) ДОП2 (для импорта)_Бюджет O'STIN-Наб. Челны (27.02.10) (для утверждения)" xfId="1378"/>
    <cellStyle name="_Отчет СМ Кострома от 10.01.08 - сводный (уточнение оплат)_Спецификация материалов_Бюджет СМ-Пятигорск, Гипер (20.11.09) ДОП2 (для импорта)_Бюджет O'STIN-Наб. Челны (27.02.10) (для утверждения)_Бюджет O'STIN-Москва, ТЦ Вива (01(1).06.10) (на утверждение)" xfId="1379"/>
    <cellStyle name="_Отчет СМ Кострома от 10.01.08 - сводный (уточнение оплат)_Спецификация материалов_Бюджет СМ-Пятигорск, Гипер (20.11.09) ДОП2 (для импорта)_Бюджет O'STIN-Наб. Челны (27.02.10) (для утверждения)_Бюджет СМ-Брянск, ТЦ Куб (25(1).05.10) (для утверждения)" xfId="1380"/>
    <cellStyle name="_Отчет СМ Кострома от 10.01.08 - сводный (уточнение оплат)_Спецификация материалов_Бюджет СМ-Пятигорск, Гипер (20.11.09) ДОП2 (для импорта)_Бюджет O'STIN-Наб. Челны (27.02.10) (для утверждения)_Бюджет_O'STIN-Пермь,_ТЦ_Колизей_(_19.04.10)_(для_утверждения)" xfId="1381"/>
    <cellStyle name="_Отчет СМ Кострома от 10.01.08 - сводный (уточнение оплат)_Спецификация материалов_Бюджет СМ-Пятигорск, Гипер (20.11.09) ДОП2 (для импорта)_Бюджет O'STIN-Пермь, ТЦ Столица( 16.03.10) (для утверждения)" xfId="1382"/>
    <cellStyle name="_Отчет СМ Кострома от 10.01.08 - сводный (уточнение оплат)_Спецификация материалов_Бюджет СМ-Пятигорск, Гипер (20.11.09) ДОП2 (для импорта)_Бюджет O'STIN-УФА (18.02.10) (для утверждения)" xfId="1383"/>
    <cellStyle name="_Отчет СМ Кострома от 10.01.08 - сводный (уточнение оплат)_Спецификация материалов_Бюджет СМ-Пятигорск, Гипер (20.11.09) ДОП2 (для импорта)_Бюджет O'STIN-УФА (18.02.10) (для утверждения)_Бюджет O'STIN-Москва, ТЦ Вива (01(1).06.10) (на утверждение)" xfId="1384"/>
    <cellStyle name="_Отчет СМ Кострома от 10.01.08 - сводный (уточнение оплат)_Спецификация материалов_Бюджет СМ-Пятигорск, Гипер (20.11.09) ДОП2 (для импорта)_Бюджет O'STIN-УФА (18.02.10) (для утверждения)_Бюджет СМ-Брянск, ТЦ Куб (25(1).05.10) (для утверждения)" xfId="1385"/>
    <cellStyle name="_Отчет СМ Кострома от 10.01.08 - сводный (уточнение оплат)_Спецификация материалов_Бюджет СМ-Пятигорск, Гипер (20.11.09) ДОП2 (для импорта)_Бюджет O'STIN-УФА (18.02.10) (для утверждения)_Бюджет СМ-Пермь, ТЦ Колизей (17(1).06.10) (для утверждения) Тхс+ОКС" xfId="1386"/>
    <cellStyle name="_Отчет СМ Кострома от 10.01.08 - сводный (уточнение оплат)_Спецификация материалов_Бюджет СМ-Пятигорск, Гипер (20.11.09) ДОП2 (для импорта)_Бюджет O'STIN-УФА (18.02.10) (для утверждения)_Бюджет_O'STIN-Пермь,_ТЦ_Колизей_(_19.04.10)_(для_утверждения)" xfId="1387"/>
    <cellStyle name="_Отчет СМ Кострома от 10.01.08 - сводный (уточнение оплат)_Спецификация материалов_Бюджет СМ-Пятигорск, Гипер (20.11.09) ДОП2 (для импорта)_Бюджет СМ-Брянск, ТЦ Куб (25(1).05.10) (для утверждения)" xfId="1388"/>
    <cellStyle name="_Отчет СМ Кострома от 10.01.08 - сводный (уточнение оплат)_Спецификация материалов_Бюджет СМ-Пятигорск, Гипер (20.11.09) ДОП2 (для импорта)_Бюджет СМ-Пермь, ТЦ Колизей (17(1).06.10) (для утверждения) Тхс+ОКС" xfId="1389"/>
    <cellStyle name="_Отчет СМ Кострома от 10.01.08 - сводный (уточнение оплат)_Спецификация материалов_Бюджет СМ-Пятигорск, Гипер (20.11.09) ДОП2 (для импорта)_Бюджет_O'STIN-Пермь,_ТЦ_Колизей_(_19.04.10)_(для_утверждения)" xfId="1390"/>
    <cellStyle name="_Отчет СМ Кострома от 10.01.08 - сводный (уточнение оплат)_Спецификация материалов_Бюджет СМ-Пятигорск, Гипер (20.11.09) ДОП2 (для импорта)_Демонтаж O'STIN-Старый Оскол" xfId="1391"/>
    <cellStyle name="_Отчет СМ Кострома от 10.01.08 - сводный (уточнение оплат)_Спецификация материалов_Бюджет СМ-Пятигорск, Гипер (20.11.09) ДОП2 (для импорта)_Демонтаж O'STIN-Старый Оскол_Бюджет O'STIN-Москва, ТЦ Вива (01(1).06.10) (на утверждение)" xfId="1392"/>
    <cellStyle name="_Отчет СМ Кострома от 10.01.08 - сводный (уточнение оплат)_Спецификация материалов_Бюджет СМ-Пятигорск, Гипер (20.11.09) ДОП2 (для импорта)_Демонтаж O'STIN-Старый Оскол_Бюджет СМ-Брянск, ТЦ Куб (25(1).05.10) (для утверждения)" xfId="1393"/>
    <cellStyle name="_Отчет СМ Кострома от 10.01.08 - сводный (уточнение оплат)_Спецификация материалов_Бюджет СМ-Пятигорск, Гипер (20.11.09) ДОП2 (для импорта)_Демонтаж O'STIN-Старый Оскол_Бюджет СМ-Пермь, ТЦ Колизей (17(1).06.10) (для утверждения) Тхс+ОКС" xfId="1394"/>
    <cellStyle name="_Отчет СМ Кострома от 10.01.08 - сводный (уточнение оплат)_Спецификация материалов_Бюджет СМ-Пятигорск, Гипер (20.11.09) ДОП2 (для импорта)_Демонтаж O'STIN-Старый Оскол_Бюджет_O'STIN-Пермь,_ТЦ_Колизей_(_19.04.10)_(для_утверждения)" xfId="1395"/>
    <cellStyle name="_Отчет СМ Кострома от 10.01.08 - сводный (уточнение оплат)_Спецификация материалов_Бюджет_O'STIN-Пермь,_ТЦ_Колизей_(_19.04.10)_(для_утверждения)" xfId="1396"/>
    <cellStyle name="_Отчет СМ Кострома от 10.01.08 - сводный (уточнение оплат)_Спецификация материалов_Демонтаж O'STIN-Старый Оскол" xfId="1397"/>
    <cellStyle name="_Отчет СМ Кострома от 10.01.08 - сводный (уточнение оплат)_Спецификация материалов_Демонтаж O'STIN-Старый Оскол_Бюджет O'STIN-Москва, ТЦ Вива (01(1).06.10) (на утверждение)" xfId="1398"/>
    <cellStyle name="_Отчет СМ Кострома от 10.01.08 - сводный (уточнение оплат)_Спецификация материалов_Демонтаж O'STIN-Старый Оскол_Бюджет СМ-Брянск, ТЦ Куб (25(1).05.10) (для утверждения)" xfId="1399"/>
    <cellStyle name="_Отчет СМ Кострома от 10.01.08 - сводный (уточнение оплат)_Спецификация материалов_Демонтаж O'STIN-Старый Оскол_Бюджет СМ-Пермь, ТЦ Колизей (17(1).06.10) (для утверждения) Тхс+ОКС" xfId="1400"/>
    <cellStyle name="_Отчет СМ Кострома от 10.01.08 - сводный (уточнение оплат)_Спецификация материалов_Демонтаж O'STIN-Старый Оскол_Бюджет_O'STIN-Пермь,_ТЦ_Колизей_(_19.04.10)_(для_утверждения)" xfId="1401"/>
    <cellStyle name="_Отчет СМ Кострома от 10.01.08 - сводный _Бюджет_O'STIN-Пермь,_ТЦ_Колизей_(_19.04.10)_(для_утверждения)" xfId="1402"/>
    <cellStyle name="_Отчет СМ Кострома от 10.01.08 - сводный_Бюджет_O'STIN-Пермь,_ТЦ_Колизей_(_19.04.10)_(для_утверждения)" xfId="1403"/>
    <cellStyle name="_Отчет СМ Кострома от 10.01.08_Бюджет O'STIN-Москва, ТЦ Вива (01(1).06.10) (на утверждение)" xfId="1404"/>
    <cellStyle name="_Отчет СМ Кострома от 10.01.08_Бюджет СМ-Брянск, ТЦ Куб (25(1).05.10) (для утверждения)" xfId="1405"/>
    <cellStyle name="_Отчет СМ Кострома от 10.01.08_Бюджет СМ-Пермь, ТЦ Колизей (17(1).06.10) (для утверждения) Тхс+ОКС" xfId="1406"/>
    <cellStyle name="_Отчет СМ Кострома от 10.01.08_Бюджет_O'STIN-Пермь,_ТЦ_Колизей_(_19.04.10)_(для_утверждения)" xfId="1407"/>
    <cellStyle name="_Отчет СМ Кострома от 10_Бюджет_O'STIN-Пермь,_ТЦ_Колизей_(_19.04.10)_(для_утверждения)" xfId="1408"/>
    <cellStyle name="_Отчет СМ Кострома от_Бюджет_O'STIN-Пермь,_ТЦ_Колизей_(_19.04.10)_(для_утверждения)" xfId="1409"/>
    <cellStyle name="_Отчет СМ Кострома_Бюджет O'STIN-Москва, ТЦ Вива (01(1).06.10) (на утверждение)" xfId="1410"/>
    <cellStyle name="_Отчет СМ Кострома_Бюджет СМ-Брянск, ТЦ Куб (25(1).05.10) (для утверждения)" xfId="1411"/>
    <cellStyle name="_Отчет СМ Кострома_Бюджет СМ-Пермь, ТЦ Колизей (17(1).06.10) (для утверждения) Тхс+ОКС" xfId="1412"/>
    <cellStyle name="_Отчет СМ Кострома_Бюджет_O'STIN-Пермь,_ТЦ_Колизей_(_19.04.10)_(для_утверждения)" xfId="1413"/>
    <cellStyle name="_Отчет СМ_Бюджет СМ-Пермь, ТЦ Колизей (17(1).06.10) (для утверждения) Тхс+ОКС" xfId="1414"/>
    <cellStyle name="_Отчет СМ_Бюджет_O'STIN-Пермь,_ТЦ_Колизей_(_19.04.10)_(для_утверждения)" xfId="1415"/>
    <cellStyle name="_Отчет_Бюджет_O'STIN-Пермь,_ТЦ_Колизей_(_19.04.10)_(для_утверждения)" xfId="1416"/>
    <cellStyle name="_ПЛАН РАЗВИТИЯ_СМ_YY09_изменен 06.10.08" xfId="1417"/>
    <cellStyle name="Euro" xfId="1418"/>
    <cellStyle name="Normal_17. Бюджетные формы_Украина" xfId="1419"/>
    <cellStyle name="Normal_Золотая смета" xfId="1420"/>
    <cellStyle name="S10" xfId="1421"/>
    <cellStyle name="S17" xfId="1422"/>
    <cellStyle name="S19" xfId="1423"/>
    <cellStyle name="S7" xfId="1424"/>
    <cellStyle name="Заголовки столбцов" xfId="1425"/>
    <cellStyle name="Заголовок" xfId="1426"/>
    <cellStyle name="Обычный" xfId="0" builtinId="0"/>
    <cellStyle name="Обычный 2" xfId="1427"/>
    <cellStyle name="Обычный 2 2" xfId="1428"/>
    <cellStyle name="Обычный 2 3" xfId="1429"/>
    <cellStyle name="Обычный 2 4" xfId="1430"/>
    <cellStyle name="Обычный 2 4 2" xfId="1431"/>
    <cellStyle name="Обычный 2_O'STIN-Екатеринбург, ТЦ Кит ДОП1" xfId="1432"/>
    <cellStyle name="Обычный 3" xfId="1433"/>
    <cellStyle name="Обычный 3 2" xfId="1434"/>
    <cellStyle name="Обычный 3 2 2" xfId="1435"/>
    <cellStyle name="Обычный 3 3" xfId="1436"/>
    <cellStyle name="Обычный 4" xfId="1437"/>
    <cellStyle name="Обычный 4 2" xfId="1438"/>
    <cellStyle name="Обычный 4 2 2" xfId="1439"/>
    <cellStyle name="Обычный 4 2 2 2" xfId="1440"/>
    <cellStyle name="Обычный 4 2 3" xfId="1441"/>
    <cellStyle name="Обычный 4 3" xfId="1442"/>
    <cellStyle name="Обычный 4 3 2" xfId="1443"/>
    <cellStyle name="Обычный 4 4" xfId="1444"/>
    <cellStyle name="Обычный 5" xfId="1445"/>
    <cellStyle name="Обычный 5 2" xfId="1446"/>
    <cellStyle name="Обычный 5 2 2" xfId="1447"/>
    <cellStyle name="Обычный 5 3" xfId="1448"/>
    <cellStyle name="Обычный_Лист1 (2)_2" xfId="1449"/>
    <cellStyle name="Обычный_смета питерская" xfId="1450"/>
    <cellStyle name="Процентный 2" xfId="1451"/>
    <cellStyle name="С разделителем разрядов" xfId="1452"/>
    <cellStyle name="Св. таб" xfId="1453"/>
    <cellStyle name="Стиль 1" xfId="1454"/>
    <cellStyle name="Стиль 1_Бюджет (Альта центр)" xfId="1455"/>
    <cellStyle name="Стиль 2" xfId="1456"/>
    <cellStyle name="Стиль 3" xfId="1457"/>
    <cellStyle name="Стиль 4" xfId="1458"/>
    <cellStyle name="Стиль 5" xfId="1459"/>
    <cellStyle name="Стиль 6" xfId="1460"/>
    <cellStyle name="Стиль 7" xfId="1461"/>
    <cellStyle name="Стиль 8" xfId="1462"/>
    <cellStyle name="Тысячи [0]_klient301918" xfId="1463"/>
    <cellStyle name="Тысячи_klient301918" xfId="1464"/>
    <cellStyle name="Финансовый" xfId="1465" builtinId="3"/>
    <cellStyle name="Финансовый [0] 2" xfId="1466"/>
    <cellStyle name="Финансовый [0] 2 2" xfId="1467"/>
    <cellStyle name="Финансовый [0] 2 2 2" xfId="1468"/>
    <cellStyle name="Финансовый [0] 3" xfId="1469"/>
    <cellStyle name="Финансовый [0] 3 2" xfId="1470"/>
    <cellStyle name="Финансовый [0] 3 2 2" xfId="1471"/>
    <cellStyle name="Финансовый [0] 3 2 2 2" xfId="1472"/>
    <cellStyle name="Финансовый [0] 3 3" xfId="1473"/>
    <cellStyle name="Финансовый [0] 4" xfId="1474"/>
    <cellStyle name="Финансовый [0] 4 2" xfId="1475"/>
    <cellStyle name="Финансовый [0] 4 3" xfId="1476"/>
    <cellStyle name="Финансовый [0] 4 4" xfId="1477"/>
    <cellStyle name="Финансовый [0] 5" xfId="1478"/>
    <cellStyle name="Финансовый [0] 5 2" xfId="1479"/>
    <cellStyle name="Финансовый [0] 6" xfId="1480"/>
    <cellStyle name="Финансовый [0] 6 2" xfId="1481"/>
    <cellStyle name="Финансовый [0] 7" xfId="1482"/>
    <cellStyle name="Финансовый [0] 7 2" xfId="1483"/>
    <cellStyle name="Финансовый 10" xfId="1484"/>
    <cellStyle name="Финансовый 10 2" xfId="1485"/>
    <cellStyle name="Финансовый 10 3" xfId="1486"/>
    <cellStyle name="Финансовый 11" xfId="1487"/>
    <cellStyle name="Финансовый 11 2" xfId="1488"/>
    <cellStyle name="Финансовый 12" xfId="1489"/>
    <cellStyle name="Финансовый 12 2" xfId="1490"/>
    <cellStyle name="Финансовый 13" xfId="1491"/>
    <cellStyle name="Финансовый 13 2" xfId="1492"/>
    <cellStyle name="Финансовый 14" xfId="1493"/>
    <cellStyle name="Финансовый 14 2" xfId="1494"/>
    <cellStyle name="Финансовый 15" xfId="1495"/>
    <cellStyle name="Финансовый 15 2" xfId="1496"/>
    <cellStyle name="Финансовый 16" xfId="1497"/>
    <cellStyle name="Финансовый 16 2" xfId="1498"/>
    <cellStyle name="Финансовый 17" xfId="1499"/>
    <cellStyle name="Финансовый 17 2" xfId="1500"/>
    <cellStyle name="Финансовый 18" xfId="1501"/>
    <cellStyle name="Финансовый 19" xfId="1502"/>
    <cellStyle name="Финансовый 2" xfId="1503"/>
    <cellStyle name="Финансовый 2 2" xfId="1504"/>
    <cellStyle name="Финансовый 2 2 2" xfId="1505"/>
    <cellStyle name="Финансовый 3" xfId="1506"/>
    <cellStyle name="Финансовый 3 2" xfId="1507"/>
    <cellStyle name="Финансовый 3 2 2" xfId="1508"/>
    <cellStyle name="Финансовый 3 2 2 2" xfId="1509"/>
    <cellStyle name="Финансовый 3 3" xfId="1510"/>
    <cellStyle name="Финансовый 4" xfId="1511"/>
    <cellStyle name="Финансовый 4 2" xfId="1512"/>
    <cellStyle name="Финансовый 4 3" xfId="1513"/>
    <cellStyle name="Финансовый 4 4" xfId="1514"/>
    <cellStyle name="Финансовый 5" xfId="1515"/>
    <cellStyle name="Финансовый 5 2" xfId="1516"/>
    <cellStyle name="Финансовый 6" xfId="1517"/>
    <cellStyle name="Финансовый 6 2" xfId="1518"/>
    <cellStyle name="Финансовый 6 2 2" xfId="1519"/>
    <cellStyle name="Финансовый 6 3" xfId="1520"/>
    <cellStyle name="Финансовый 7" xfId="1521"/>
    <cellStyle name="Финансовый 7 2" xfId="1522"/>
    <cellStyle name="Финансовый 7 2 2" xfId="1523"/>
    <cellStyle name="Финансовый 7 2 2 2" xfId="1524"/>
    <cellStyle name="Финансовый 7 2 3" xfId="1525"/>
    <cellStyle name="Финансовый 7 3" xfId="1526"/>
    <cellStyle name="Финансовый 7 3 2" xfId="1527"/>
    <cellStyle name="Финансовый 7 4" xfId="1528"/>
    <cellStyle name="Финансовый 8" xfId="1529"/>
    <cellStyle name="Финансовый 8 2" xfId="1530"/>
    <cellStyle name="Финансовый 9" xfId="1531"/>
    <cellStyle name="Финансовый 9 2" xfId="15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-0.499984740745262"/>
    <pageSetUpPr fitToPage="1"/>
  </sheetPr>
  <dimension ref="A1:IS163"/>
  <sheetViews>
    <sheetView tabSelected="1" zoomScaleNormal="100" zoomScalePageLayoutView="115" workbookViewId="0">
      <selection activeCell="C4" sqref="C4:I4"/>
    </sheetView>
  </sheetViews>
  <sheetFormatPr defaultRowHeight="12.75" x14ac:dyDescent="0.2"/>
  <cols>
    <col min="1" max="1" width="8.7109375" style="1" customWidth="1"/>
    <col min="2" max="2" width="4.28515625" style="2" customWidth="1"/>
    <col min="3" max="3" width="58.140625" style="1" customWidth="1"/>
    <col min="4" max="4" width="9.140625" style="3"/>
    <col min="5" max="5" width="9.5703125" style="4" bestFit="1" customWidth="1"/>
    <col min="6" max="8" width="11.5703125" style="5" customWidth="1"/>
    <col min="9" max="11" width="14.7109375" style="5" customWidth="1"/>
    <col min="12" max="12" width="10.42578125" style="1" bestFit="1" customWidth="1"/>
    <col min="13" max="16384" width="9.140625" style="1"/>
  </cols>
  <sheetData>
    <row r="1" spans="1:11" ht="47.25" customHeight="1" x14ac:dyDescent="0.2">
      <c r="C1" s="1" t="s">
        <v>250</v>
      </c>
      <c r="I1" s="467" t="s">
        <v>418</v>
      </c>
      <c r="J1" s="467"/>
      <c r="K1" s="467"/>
    </row>
    <row r="2" spans="1:11" s="8" customFormat="1" ht="22.5" customHeight="1" x14ac:dyDescent="0.3">
      <c r="A2" s="6"/>
      <c r="B2" s="7"/>
      <c r="C2" s="472" t="s">
        <v>102</v>
      </c>
      <c r="D2" s="472"/>
      <c r="E2" s="472"/>
      <c r="F2" s="472"/>
      <c r="G2" s="472"/>
      <c r="H2" s="472"/>
      <c r="I2" s="472"/>
      <c r="J2" s="131"/>
      <c r="K2" s="131"/>
    </row>
    <row r="3" spans="1:11" s="8" customFormat="1" ht="37.5" customHeight="1" x14ac:dyDescent="0.3">
      <c r="A3" s="6"/>
      <c r="B3" s="7"/>
      <c r="C3" s="468" t="s">
        <v>532</v>
      </c>
      <c r="D3" s="468"/>
      <c r="E3" s="468"/>
      <c r="F3" s="468"/>
      <c r="G3" s="468"/>
      <c r="H3" s="468"/>
      <c r="I3" s="468"/>
      <c r="J3" s="223"/>
      <c r="K3" s="223"/>
    </row>
    <row r="4" spans="1:11" s="8" customFormat="1" ht="21" customHeight="1" x14ac:dyDescent="0.3">
      <c r="A4" s="6"/>
      <c r="B4" s="7"/>
      <c r="C4" s="473" t="s">
        <v>534</v>
      </c>
      <c r="D4" s="473"/>
      <c r="E4" s="473"/>
      <c r="F4" s="473"/>
      <c r="G4" s="473"/>
      <c r="H4" s="473"/>
      <c r="I4" s="473"/>
      <c r="J4" s="132"/>
      <c r="K4" s="132"/>
    </row>
    <row r="5" spans="1:11" s="16" customFormat="1" ht="15.75" customHeight="1" thickBot="1" x14ac:dyDescent="0.25">
      <c r="A5" s="9"/>
      <c r="B5" s="10"/>
      <c r="C5" s="11"/>
      <c r="D5" s="12"/>
      <c r="E5" s="13"/>
      <c r="F5" s="14"/>
      <c r="G5" s="14"/>
      <c r="H5" s="14"/>
      <c r="I5" s="15"/>
      <c r="J5" s="15"/>
      <c r="K5" s="15"/>
    </row>
    <row r="6" spans="1:11" s="16" customFormat="1" ht="48.75" customHeight="1" thickBot="1" x14ac:dyDescent="0.25">
      <c r="A6" s="208" t="s">
        <v>129</v>
      </c>
      <c r="B6" s="474"/>
      <c r="C6" s="480" t="s">
        <v>194</v>
      </c>
      <c r="D6" s="476" t="s">
        <v>0</v>
      </c>
      <c r="E6" s="478" t="s">
        <v>1</v>
      </c>
      <c r="F6" s="470" t="s">
        <v>299</v>
      </c>
      <c r="G6" s="470"/>
      <c r="H6" s="471"/>
      <c r="I6" s="469" t="s">
        <v>151</v>
      </c>
      <c r="J6" s="470"/>
      <c r="K6" s="471"/>
    </row>
    <row r="7" spans="1:11" s="16" customFormat="1" ht="27.75" thickBot="1" x14ac:dyDescent="0.25">
      <c r="A7" s="209"/>
      <c r="B7" s="475"/>
      <c r="C7" s="481"/>
      <c r="D7" s="477"/>
      <c r="E7" s="479"/>
      <c r="F7" s="141" t="s">
        <v>149</v>
      </c>
      <c r="G7" s="142" t="s">
        <v>150</v>
      </c>
      <c r="H7" s="142" t="s">
        <v>27</v>
      </c>
      <c r="I7" s="141" t="s">
        <v>152</v>
      </c>
      <c r="J7" s="142" t="s">
        <v>150</v>
      </c>
      <c r="K7" s="142" t="s">
        <v>27</v>
      </c>
    </row>
    <row r="8" spans="1:11" s="16" customFormat="1" ht="14.25" thickBot="1" x14ac:dyDescent="0.3">
      <c r="A8" s="482" t="s">
        <v>183</v>
      </c>
      <c r="B8" s="483"/>
      <c r="C8" s="483"/>
      <c r="D8" s="483"/>
      <c r="E8" s="483"/>
      <c r="F8" s="483"/>
      <c r="G8" s="483"/>
      <c r="H8" s="483"/>
      <c r="I8" s="207">
        <f>SUM(I9:I13)</f>
        <v>0</v>
      </c>
      <c r="J8" s="207">
        <f>SUM(J9:J13)</f>
        <v>0</v>
      </c>
      <c r="K8" s="207">
        <f>SUM(K9:K13)</f>
        <v>0</v>
      </c>
    </row>
    <row r="9" spans="1:11" s="16" customFormat="1" ht="13.5" x14ac:dyDescent="0.2">
      <c r="A9" s="143" t="s">
        <v>238</v>
      </c>
      <c r="B9" s="267">
        <v>1</v>
      </c>
      <c r="C9" s="204" t="s">
        <v>226</v>
      </c>
      <c r="D9" s="213" t="s">
        <v>13</v>
      </c>
      <c r="E9" s="268">
        <v>1</v>
      </c>
      <c r="F9" s="214">
        <f t="shared" ref="F9:H13" si="0">I9/$E9</f>
        <v>0</v>
      </c>
      <c r="G9" s="214">
        <f t="shared" si="0"/>
        <v>0</v>
      </c>
      <c r="H9" s="214">
        <f t="shared" si="0"/>
        <v>0</v>
      </c>
      <c r="I9" s="269">
        <f>П1!F29</f>
        <v>0</v>
      </c>
      <c r="J9" s="269">
        <f>П1!F11</f>
        <v>0</v>
      </c>
      <c r="K9" s="269">
        <f>П1!F24</f>
        <v>0</v>
      </c>
    </row>
    <row r="10" spans="1:11" s="16" customFormat="1" ht="25.5" x14ac:dyDescent="0.2">
      <c r="A10" s="212" t="s">
        <v>239</v>
      </c>
      <c r="B10" s="270">
        <v>2</v>
      </c>
      <c r="C10" s="18" t="s">
        <v>295</v>
      </c>
      <c r="D10" s="271" t="s">
        <v>13</v>
      </c>
      <c r="E10" s="272">
        <v>1</v>
      </c>
      <c r="F10" s="273">
        <f t="shared" si="0"/>
        <v>0</v>
      </c>
      <c r="G10" s="273">
        <f t="shared" si="0"/>
        <v>0</v>
      </c>
      <c r="H10" s="273">
        <f t="shared" si="0"/>
        <v>0</v>
      </c>
      <c r="I10" s="211">
        <f>П4!F29</f>
        <v>0</v>
      </c>
      <c r="J10" s="211">
        <f>П4!F11</f>
        <v>0</v>
      </c>
      <c r="K10" s="211">
        <f>П4!F24</f>
        <v>0</v>
      </c>
    </row>
    <row r="11" spans="1:11" s="16" customFormat="1" ht="38.25" x14ac:dyDescent="0.2">
      <c r="A11" s="212" t="s">
        <v>240</v>
      </c>
      <c r="B11" s="270">
        <v>3</v>
      </c>
      <c r="C11" s="18" t="s">
        <v>296</v>
      </c>
      <c r="D11" s="271" t="s">
        <v>13</v>
      </c>
      <c r="E11" s="272">
        <v>1</v>
      </c>
      <c r="F11" s="273">
        <f t="shared" si="0"/>
        <v>0</v>
      </c>
      <c r="G11" s="273">
        <f t="shared" si="0"/>
        <v>0</v>
      </c>
      <c r="H11" s="273">
        <f t="shared" si="0"/>
        <v>0</v>
      </c>
      <c r="I11" s="211">
        <f>П5!F29</f>
        <v>0</v>
      </c>
      <c r="J11" s="211">
        <f>П5!F11</f>
        <v>0</v>
      </c>
      <c r="K11" s="211">
        <f>П5!F24</f>
        <v>0</v>
      </c>
    </row>
    <row r="12" spans="1:11" s="16" customFormat="1" ht="13.5" x14ac:dyDescent="0.2">
      <c r="A12" s="212" t="s">
        <v>241</v>
      </c>
      <c r="B12" s="270">
        <v>4</v>
      </c>
      <c r="C12" s="18" t="s">
        <v>297</v>
      </c>
      <c r="D12" s="271" t="s">
        <v>13</v>
      </c>
      <c r="E12" s="272">
        <v>1</v>
      </c>
      <c r="F12" s="273">
        <f t="shared" si="0"/>
        <v>0</v>
      </c>
      <c r="G12" s="273">
        <f t="shared" si="0"/>
        <v>0</v>
      </c>
      <c r="H12" s="273">
        <f t="shared" si="0"/>
        <v>0</v>
      </c>
      <c r="I12" s="211">
        <f>П2!F29</f>
        <v>0</v>
      </c>
      <c r="J12" s="211">
        <f>П2!G37</f>
        <v>0</v>
      </c>
      <c r="K12" s="211">
        <f>П2!F24</f>
        <v>0</v>
      </c>
    </row>
    <row r="13" spans="1:11" s="16" customFormat="1" ht="39" thickBot="1" x14ac:dyDescent="0.25">
      <c r="A13" s="274" t="s">
        <v>242</v>
      </c>
      <c r="B13" s="275">
        <v>5</v>
      </c>
      <c r="C13" s="276" t="s">
        <v>298</v>
      </c>
      <c r="D13" s="277" t="s">
        <v>13</v>
      </c>
      <c r="E13" s="278">
        <v>1</v>
      </c>
      <c r="F13" s="279">
        <f t="shared" si="0"/>
        <v>0</v>
      </c>
      <c r="G13" s="279">
        <f t="shared" si="0"/>
        <v>0</v>
      </c>
      <c r="H13" s="279">
        <f t="shared" si="0"/>
        <v>0</v>
      </c>
      <c r="I13" s="280">
        <f>П3!F29</f>
        <v>0</v>
      </c>
      <c r="J13" s="280">
        <f>П3!F11</f>
        <v>0</v>
      </c>
      <c r="K13" s="280">
        <f>П3!F24</f>
        <v>0</v>
      </c>
    </row>
    <row r="14" spans="1:11" s="16" customFormat="1" ht="16.5" thickBot="1" x14ac:dyDescent="0.25">
      <c r="A14" s="465" t="s">
        <v>2</v>
      </c>
      <c r="B14" s="466"/>
      <c r="C14" s="466"/>
      <c r="D14" s="466"/>
      <c r="E14" s="466"/>
      <c r="F14" s="144"/>
      <c r="G14" s="144"/>
      <c r="H14" s="144"/>
      <c r="I14" s="144">
        <f>SUM(I15,I38,I50)</f>
        <v>0</v>
      </c>
      <c r="J14" s="144">
        <f>SUM(J15,J38,J50)</f>
        <v>0</v>
      </c>
      <c r="K14" s="144">
        <f>K15+K38+K50</f>
        <v>0</v>
      </c>
    </row>
    <row r="15" spans="1:11" s="16" customFormat="1" ht="14.25" customHeight="1" thickBot="1" x14ac:dyDescent="0.25">
      <c r="A15" s="488" t="s">
        <v>427</v>
      </c>
      <c r="B15" s="489"/>
      <c r="C15" s="489"/>
      <c r="D15" s="489"/>
      <c r="E15" s="490"/>
      <c r="F15" s="281"/>
      <c r="G15" s="281"/>
      <c r="H15" s="281"/>
      <c r="I15" s="281">
        <f>SUM(I16:I37)</f>
        <v>0</v>
      </c>
      <c r="J15" s="281">
        <f>SUM(J16:J37)</f>
        <v>0</v>
      </c>
      <c r="K15" s="281">
        <f>SUM(K16:K37)</f>
        <v>0</v>
      </c>
    </row>
    <row r="16" spans="1:11" s="261" customFormat="1" ht="25.5" x14ac:dyDescent="0.2">
      <c r="A16" s="282" t="s">
        <v>88</v>
      </c>
      <c r="B16" s="283">
        <v>1</v>
      </c>
      <c r="C16" s="284" t="s">
        <v>366</v>
      </c>
      <c r="D16" s="285" t="s">
        <v>3</v>
      </c>
      <c r="E16" s="286">
        <f>146.7+13.35*0.2+0.5*(8.25)+0.4*(6*4+10.8*2+10.2*2)+2.45*0.6</f>
        <v>181.37</v>
      </c>
      <c r="F16" s="214">
        <f t="shared" ref="F16:F34" si="1">I16/$E16</f>
        <v>0</v>
      </c>
      <c r="G16" s="214">
        <f t="shared" ref="G16:G34" si="2">J16/$E16</f>
        <v>0</v>
      </c>
      <c r="H16" s="214">
        <f t="shared" ref="H16:H34" si="3">K16/$E16</f>
        <v>0</v>
      </c>
      <c r="I16" s="287">
        <f>'1'!F$29</f>
        <v>0</v>
      </c>
      <c r="J16" s="287">
        <f>'1'!F$11</f>
        <v>0</v>
      </c>
      <c r="K16" s="287">
        <f>'1'!F$24</f>
        <v>0</v>
      </c>
    </row>
    <row r="17" spans="1:241" s="261" customFormat="1" ht="13.5" customHeight="1" x14ac:dyDescent="0.2">
      <c r="A17" s="288" t="s">
        <v>93</v>
      </c>
      <c r="B17" s="257">
        <v>2</v>
      </c>
      <c r="C17" s="262" t="s">
        <v>336</v>
      </c>
      <c r="D17" s="258" t="s">
        <v>3</v>
      </c>
      <c r="E17" s="259">
        <f>146.7+13.35*0.2+0.3*(8.25)+0.2*(6*4+10.8*2+10.2*2)+2.45*0.6</f>
        <v>166.52</v>
      </c>
      <c r="F17" s="273">
        <f t="shared" si="1"/>
        <v>0</v>
      </c>
      <c r="G17" s="273">
        <f t="shared" si="2"/>
        <v>0</v>
      </c>
      <c r="H17" s="273">
        <f t="shared" si="3"/>
        <v>0</v>
      </c>
      <c r="I17" s="260">
        <f>'2'!F$29</f>
        <v>0</v>
      </c>
      <c r="J17" s="260">
        <f>'2'!F$11</f>
        <v>0</v>
      </c>
      <c r="K17" s="260">
        <f>'2'!F$24</f>
        <v>0</v>
      </c>
    </row>
    <row r="18" spans="1:241" s="261" customFormat="1" ht="13.5" customHeight="1" x14ac:dyDescent="0.2">
      <c r="A18" s="288" t="s">
        <v>94</v>
      </c>
      <c r="B18" s="257">
        <v>3</v>
      </c>
      <c r="C18" s="262" t="s">
        <v>337</v>
      </c>
      <c r="D18" s="258" t="s">
        <v>3</v>
      </c>
      <c r="E18" s="259">
        <f>E17</f>
        <v>166.52</v>
      </c>
      <c r="F18" s="273">
        <f t="shared" si="1"/>
        <v>0</v>
      </c>
      <c r="G18" s="273">
        <f t="shared" si="2"/>
        <v>0</v>
      </c>
      <c r="H18" s="273">
        <f t="shared" si="3"/>
        <v>0</v>
      </c>
      <c r="I18" s="260">
        <f>'3'!F$29</f>
        <v>0</v>
      </c>
      <c r="J18" s="260">
        <f>'3'!F$11</f>
        <v>0</v>
      </c>
      <c r="K18" s="260">
        <f>'3'!F$24</f>
        <v>0</v>
      </c>
    </row>
    <row r="19" spans="1:241" s="261" customFormat="1" ht="13.5" customHeight="1" x14ac:dyDescent="0.2">
      <c r="A19" s="288" t="s">
        <v>92</v>
      </c>
      <c r="B19" s="257">
        <v>4</v>
      </c>
      <c r="C19" s="262" t="s">
        <v>367</v>
      </c>
      <c r="D19" s="258" t="s">
        <v>3</v>
      </c>
      <c r="E19" s="259">
        <f>163.8+25</f>
        <v>188.8</v>
      </c>
      <c r="F19" s="273">
        <f t="shared" si="1"/>
        <v>0</v>
      </c>
      <c r="G19" s="273">
        <f t="shared" si="2"/>
        <v>0</v>
      </c>
      <c r="H19" s="273">
        <f t="shared" si="3"/>
        <v>0</v>
      </c>
      <c r="I19" s="260">
        <f>'4'!F$29</f>
        <v>0</v>
      </c>
      <c r="J19" s="260">
        <f>'4'!F$11</f>
        <v>0</v>
      </c>
      <c r="K19" s="260">
        <f>'4'!F$24</f>
        <v>0</v>
      </c>
    </row>
    <row r="20" spans="1:241" s="16" customFormat="1" ht="13.5" customHeight="1" x14ac:dyDescent="0.2">
      <c r="A20" s="212" t="s">
        <v>137</v>
      </c>
      <c r="B20" s="257">
        <v>5</v>
      </c>
      <c r="C20" s="18" t="s">
        <v>368</v>
      </c>
      <c r="D20" s="22" t="s">
        <v>3</v>
      </c>
      <c r="E20" s="245">
        <f>4.1*(4.155+4.2+2.35)-2*1.1-2.6*1.2</f>
        <v>38.57</v>
      </c>
      <c r="F20" s="273">
        <f t="shared" si="1"/>
        <v>0</v>
      </c>
      <c r="G20" s="273">
        <f t="shared" si="2"/>
        <v>0</v>
      </c>
      <c r="H20" s="273">
        <f t="shared" si="3"/>
        <v>0</v>
      </c>
      <c r="I20" s="289">
        <f>'5'!F$29</f>
        <v>0</v>
      </c>
      <c r="J20" s="289">
        <f>'5'!F$11</f>
        <v>0</v>
      </c>
      <c r="K20" s="289">
        <f>'5'!F$24</f>
        <v>0</v>
      </c>
    </row>
    <row r="21" spans="1:241" s="16" customFormat="1" ht="13.5" customHeight="1" x14ac:dyDescent="0.2">
      <c r="A21" s="212" t="s">
        <v>103</v>
      </c>
      <c r="B21" s="257">
        <v>6</v>
      </c>
      <c r="C21" s="18" t="s">
        <v>244</v>
      </c>
      <c r="D21" s="22" t="s">
        <v>3</v>
      </c>
      <c r="E21" s="245">
        <f>4.1*(2.8+0.2+1.77+0.43+1.4+0.1+1.03*2+1.3+0.78*2+0.7+0.783*2+0.7+0.785+0.7+0.38+0.6+0.28+0.6+4.06+0.7+4.43+0.115+0.275+1.53+4+0.4*2+0.7+0.4+0.3+1.5+0.3+0.74+2.45+0.74+0.3+1.5+0.3+11.755+0.1+2.35+10.41+5.245)+0.6*2.65+0.6*2.45+2*1.36</f>
        <v>304.8</v>
      </c>
      <c r="F21" s="273">
        <f t="shared" si="1"/>
        <v>0</v>
      </c>
      <c r="G21" s="273">
        <f t="shared" si="2"/>
        <v>0</v>
      </c>
      <c r="H21" s="273">
        <f t="shared" si="3"/>
        <v>0</v>
      </c>
      <c r="I21" s="289">
        <f>'12'!F$29</f>
        <v>0</v>
      </c>
      <c r="J21" s="289">
        <f>'12'!F$11</f>
        <v>0</v>
      </c>
      <c r="K21" s="289">
        <f>'12'!F$24</f>
        <v>0</v>
      </c>
    </row>
    <row r="22" spans="1:241" s="16" customFormat="1" ht="13.5" customHeight="1" x14ac:dyDescent="0.2">
      <c r="A22" s="212" t="s">
        <v>399</v>
      </c>
      <c r="B22" s="257">
        <v>7</v>
      </c>
      <c r="C22" s="18" t="s">
        <v>400</v>
      </c>
      <c r="D22" s="22" t="s">
        <v>3</v>
      </c>
      <c r="E22" s="245">
        <f>4.1*(0.6+0.5*2+0.7*4+1.8*2+0.78*2+1*2+1.7*2*2)</f>
        <v>75.28</v>
      </c>
      <c r="F22" s="273">
        <f t="shared" ref="F22" si="4">I22/$E22</f>
        <v>0</v>
      </c>
      <c r="G22" s="273">
        <f t="shared" ref="G22" si="5">J22/$E22</f>
        <v>0</v>
      </c>
      <c r="H22" s="273">
        <f t="shared" ref="H22" si="6">K22/$E22</f>
        <v>0</v>
      </c>
      <c r="I22" s="289">
        <f>'13'!F$29</f>
        <v>0</v>
      </c>
      <c r="J22" s="289">
        <f>'13'!F$11</f>
        <v>0</v>
      </c>
      <c r="K22" s="289">
        <f>'13'!F$24</f>
        <v>0</v>
      </c>
    </row>
    <row r="23" spans="1:241" s="16" customFormat="1" ht="13.5" customHeight="1" x14ac:dyDescent="0.2">
      <c r="A23" s="212" t="s">
        <v>91</v>
      </c>
      <c r="B23" s="257">
        <v>8</v>
      </c>
      <c r="C23" s="18" t="s">
        <v>332</v>
      </c>
      <c r="D23" s="22" t="s">
        <v>3</v>
      </c>
      <c r="E23" s="245">
        <f>3.4*(1.8*2+0.78*2+1*2+1.7*2*2)+3.3*(0.2+0.1+1.4+2.53+0.5*2+0.6+1.77+0.2+0.7*3+1.6+0.1+0.4*8+0.1+0.2)+3.6*(4.375+1.03*2+1.3+5.125+0.35+0.78+0.7*2+4.2+0.783*2+0.7+4.155+0.785+0.7+0.38+5.24+0.28+0.6+4.06+0.7+4.43+0.115+0.275+1.53+4+0.4*2+0.7+4+0.3+1.5+0.3+0.74+2.45+0.74+0.3+1.5+0.3+11.755+10.156)+1.2+1.5*1.36+0.6*2.15*2+1.15*2.45+3*(2.35*2+10.41)-2*1.01-2.6*1.2</f>
        <v>450.85</v>
      </c>
      <c r="F23" s="273">
        <f t="shared" si="1"/>
        <v>0</v>
      </c>
      <c r="G23" s="273">
        <f t="shared" si="2"/>
        <v>0</v>
      </c>
      <c r="H23" s="273">
        <f t="shared" si="3"/>
        <v>0</v>
      </c>
      <c r="I23" s="289">
        <f>'6'!F$29</f>
        <v>0</v>
      </c>
      <c r="J23" s="289">
        <f>'6'!F$11</f>
        <v>0</v>
      </c>
      <c r="K23" s="289">
        <f>'6'!F$24</f>
        <v>0</v>
      </c>
    </row>
    <row r="24" spans="1:241" s="16" customFormat="1" ht="13.5" customHeight="1" x14ac:dyDescent="0.2">
      <c r="A24" s="212" t="s">
        <v>81</v>
      </c>
      <c r="B24" s="257">
        <v>9</v>
      </c>
      <c r="C24" s="18" t="s">
        <v>236</v>
      </c>
      <c r="D24" s="22" t="s">
        <v>3</v>
      </c>
      <c r="E24" s="245">
        <f>E23</f>
        <v>450.85</v>
      </c>
      <c r="F24" s="273">
        <f t="shared" si="1"/>
        <v>0</v>
      </c>
      <c r="G24" s="273">
        <f t="shared" si="2"/>
        <v>0</v>
      </c>
      <c r="H24" s="273">
        <f t="shared" si="3"/>
        <v>0</v>
      </c>
      <c r="I24" s="289">
        <f>'8'!F$29</f>
        <v>0</v>
      </c>
      <c r="J24" s="289">
        <f>'8'!F$11</f>
        <v>0</v>
      </c>
      <c r="K24" s="289">
        <f>'8'!F$24</f>
        <v>0</v>
      </c>
    </row>
    <row r="25" spans="1:241" s="16" customFormat="1" ht="13.5" customHeight="1" x14ac:dyDescent="0.2">
      <c r="A25" s="212" t="s">
        <v>89</v>
      </c>
      <c r="B25" s="257">
        <v>10</v>
      </c>
      <c r="C25" s="18" t="s">
        <v>202</v>
      </c>
      <c r="D25" s="22" t="s">
        <v>3</v>
      </c>
      <c r="E25" s="245">
        <f>E23</f>
        <v>450.85</v>
      </c>
      <c r="F25" s="273">
        <f t="shared" si="1"/>
        <v>0</v>
      </c>
      <c r="G25" s="273">
        <f t="shared" si="2"/>
        <v>0</v>
      </c>
      <c r="H25" s="273">
        <f t="shared" si="3"/>
        <v>0</v>
      </c>
      <c r="I25" s="289">
        <f>'9'!F$29</f>
        <v>0</v>
      </c>
      <c r="J25" s="289">
        <f>'9'!F$11</f>
        <v>0</v>
      </c>
      <c r="K25" s="289">
        <f>'9'!F$24</f>
        <v>0</v>
      </c>
    </row>
    <row r="26" spans="1:241" s="16" customFormat="1" ht="13.5" customHeight="1" x14ac:dyDescent="0.2">
      <c r="A26" s="212" t="s">
        <v>90</v>
      </c>
      <c r="B26" s="257">
        <v>11</v>
      </c>
      <c r="C26" s="18" t="s">
        <v>4</v>
      </c>
      <c r="D26" s="22" t="s">
        <v>5</v>
      </c>
      <c r="E26" s="245">
        <f>3.6*17+2.15*2+2.6*4+1.2*2+3.4*16+3.3*15</f>
        <v>182.2</v>
      </c>
      <c r="F26" s="273">
        <f t="shared" si="1"/>
        <v>0</v>
      </c>
      <c r="G26" s="273">
        <f t="shared" si="2"/>
        <v>0</v>
      </c>
      <c r="H26" s="273">
        <f t="shared" si="3"/>
        <v>0</v>
      </c>
      <c r="I26" s="289">
        <f>'7'!F$29</f>
        <v>0</v>
      </c>
      <c r="J26" s="289">
        <f>'7'!F$11</f>
        <v>0</v>
      </c>
      <c r="K26" s="289">
        <f>'7'!F$24</f>
        <v>0</v>
      </c>
    </row>
    <row r="27" spans="1:241" s="16" customFormat="1" ht="13.5" customHeight="1" x14ac:dyDescent="0.2">
      <c r="A27" s="212" t="s">
        <v>249</v>
      </c>
      <c r="B27" s="257">
        <v>12</v>
      </c>
      <c r="C27" s="18" t="s">
        <v>369</v>
      </c>
      <c r="D27" s="22" t="s">
        <v>3</v>
      </c>
      <c r="E27" s="245">
        <v>333.4</v>
      </c>
      <c r="F27" s="273">
        <f t="shared" si="1"/>
        <v>0</v>
      </c>
      <c r="G27" s="273">
        <f t="shared" si="2"/>
        <v>0</v>
      </c>
      <c r="H27" s="273">
        <f t="shared" si="3"/>
        <v>0</v>
      </c>
      <c r="I27" s="289">
        <f>'21'!F$29</f>
        <v>0</v>
      </c>
      <c r="J27" s="289">
        <f>'21'!F$11</f>
        <v>0</v>
      </c>
      <c r="K27" s="289">
        <f>'21'!F$24</f>
        <v>0</v>
      </c>
    </row>
    <row r="28" spans="1:241" s="16" customFormat="1" ht="13.5" customHeight="1" x14ac:dyDescent="0.2">
      <c r="A28" s="212" t="s">
        <v>282</v>
      </c>
      <c r="B28" s="257">
        <v>13</v>
      </c>
      <c r="C28" s="290" t="s">
        <v>370</v>
      </c>
      <c r="D28" s="22" t="s">
        <v>3</v>
      </c>
      <c r="E28" s="245">
        <v>333.4</v>
      </c>
      <c r="F28" s="273">
        <f t="shared" si="1"/>
        <v>0</v>
      </c>
      <c r="G28" s="273">
        <f t="shared" si="2"/>
        <v>0</v>
      </c>
      <c r="H28" s="273">
        <f t="shared" si="3"/>
        <v>0</v>
      </c>
      <c r="I28" s="289">
        <f>'58'!F$29</f>
        <v>0</v>
      </c>
      <c r="J28" s="289">
        <f>'58'!F$11</f>
        <v>0</v>
      </c>
      <c r="K28" s="289">
        <f>'58'!F$24</f>
        <v>0</v>
      </c>
    </row>
    <row r="29" spans="1:241" s="222" customFormat="1" ht="13.5" customHeight="1" x14ac:dyDescent="0.2">
      <c r="A29" s="299" t="s">
        <v>286</v>
      </c>
      <c r="B29" s="257">
        <v>14</v>
      </c>
      <c r="C29" s="300" t="s">
        <v>371</v>
      </c>
      <c r="D29" s="301" t="s">
        <v>5</v>
      </c>
      <c r="E29" s="302">
        <f>(1.8*2+0.78*2+1*2+1.7*2*2)+(0.2+0.1+1.4+2.53+0.5*2+0.6+1.77+0.2+0.7*3+1.6+0.1+0.4*8+0.1+0.2)+(4.375+1.03*2+1.3+5.125+0.35+0.78+0.7*2+4.2+0.783*2+0.7+4.155+0.785+0.7+0.38+5.24+0.28+0.6+4.06+0.7+4.43+0.115+0.275+1.53+4+0.4*2+0.7+4+0.3+1.5+0.3+0.74+2.45+0.74+0.3+1.5+0.3+11.755+10.156)+2.35*2+10.41*2-1-1.2</f>
        <v>137.03</v>
      </c>
      <c r="F29" s="303">
        <f t="shared" si="1"/>
        <v>0</v>
      </c>
      <c r="G29" s="303">
        <f t="shared" si="2"/>
        <v>0</v>
      </c>
      <c r="H29" s="303">
        <f t="shared" si="3"/>
        <v>0</v>
      </c>
      <c r="I29" s="304">
        <f>'59'!F$29</f>
        <v>0</v>
      </c>
      <c r="J29" s="304">
        <f>'59'!F$11</f>
        <v>0</v>
      </c>
      <c r="K29" s="304">
        <f>'59'!F$24</f>
        <v>0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</row>
    <row r="30" spans="1:241" s="261" customFormat="1" ht="25.5" x14ac:dyDescent="0.2">
      <c r="A30" s="288" t="s">
        <v>322</v>
      </c>
      <c r="B30" s="257">
        <v>15</v>
      </c>
      <c r="C30" s="262" t="s">
        <v>372</v>
      </c>
      <c r="D30" s="258" t="s">
        <v>7</v>
      </c>
      <c r="E30" s="263">
        <v>4</v>
      </c>
      <c r="F30" s="305">
        <f t="shared" si="1"/>
        <v>0</v>
      </c>
      <c r="G30" s="305">
        <f t="shared" si="2"/>
        <v>0</v>
      </c>
      <c r="H30" s="305">
        <f t="shared" si="3"/>
        <v>0</v>
      </c>
      <c r="I30" s="260">
        <f>'70'!F$29</f>
        <v>0</v>
      </c>
      <c r="J30" s="260">
        <f>'70'!F$11</f>
        <v>0</v>
      </c>
      <c r="K30" s="260">
        <f>'70'!F$24</f>
        <v>0</v>
      </c>
    </row>
    <row r="31" spans="1:241" s="16" customFormat="1" ht="13.5" customHeight="1" x14ac:dyDescent="0.2">
      <c r="A31" s="212" t="s">
        <v>95</v>
      </c>
      <c r="B31" s="257">
        <v>16</v>
      </c>
      <c r="C31" s="18" t="s">
        <v>373</v>
      </c>
      <c r="D31" s="22" t="s">
        <v>5</v>
      </c>
      <c r="E31" s="245">
        <f>5*(2.8+4.375+1.03*2+1.3+5.125+1.13+0.7+0.78+4.2+0.783+0.7+4.155+0.755+0.7+5.24+4.06+4.43+1.53+4+0.7+4.06+1.5+1.5+11.755+1.4+1.8*2+0.78*2+1+1.7*4+2.35+10.41)</f>
        <v>477.29</v>
      </c>
      <c r="F31" s="273">
        <f t="shared" si="1"/>
        <v>0</v>
      </c>
      <c r="G31" s="273">
        <f t="shared" si="2"/>
        <v>0</v>
      </c>
      <c r="H31" s="273">
        <f t="shared" si="3"/>
        <v>0</v>
      </c>
      <c r="I31" s="289">
        <f>'18'!F$29</f>
        <v>0</v>
      </c>
      <c r="J31" s="289">
        <f>'18'!F$11</f>
        <v>0</v>
      </c>
      <c r="K31" s="289">
        <f>'18'!F$24</f>
        <v>0</v>
      </c>
    </row>
    <row r="32" spans="1:241" s="16" customFormat="1" ht="13.5" customHeight="1" x14ac:dyDescent="0.2">
      <c r="A32" s="212" t="s">
        <v>195</v>
      </c>
      <c r="B32" s="257">
        <v>17</v>
      </c>
      <c r="C32" s="18" t="s">
        <v>374</v>
      </c>
      <c r="D32" s="22" t="s">
        <v>5</v>
      </c>
      <c r="E32" s="245">
        <f>8+3.65+2.72*2+2.53*2+5.3+5.7</f>
        <v>33.15</v>
      </c>
      <c r="F32" s="273">
        <f t="shared" si="1"/>
        <v>0</v>
      </c>
      <c r="G32" s="273">
        <f t="shared" si="2"/>
        <v>0</v>
      </c>
      <c r="H32" s="273">
        <f t="shared" si="3"/>
        <v>0</v>
      </c>
      <c r="I32" s="289">
        <f>'32'!F$29</f>
        <v>0</v>
      </c>
      <c r="J32" s="289">
        <f>'32'!F$11</f>
        <v>0</v>
      </c>
      <c r="K32" s="289">
        <f>'32'!F24</f>
        <v>0</v>
      </c>
    </row>
    <row r="33" spans="1:242" s="16" customFormat="1" ht="13.5" customHeight="1" x14ac:dyDescent="0.2">
      <c r="A33" s="212" t="s">
        <v>339</v>
      </c>
      <c r="B33" s="257">
        <v>18</v>
      </c>
      <c r="C33" s="18" t="s">
        <v>340</v>
      </c>
      <c r="D33" s="22" t="s">
        <v>3</v>
      </c>
      <c r="E33" s="245">
        <f>0.2*(8.25)+0.2*(6*4+10.8*2+10.2*2)+0.5*(4.375+1.03*2+1.3+5.125+0.35+0.78+0.7*2+4.2+0.783*2+0.7+4.155+0.785+0.7+0.38+5.24+0.28+0.6+4.06+0.7+4.43+0.115+0.275+1.53+4+0.4*2+0.7+4+0.3+1.5+0.3+0.74+2.45+0.74+0.3+1.5+0.3+111.755+10.156+1.2+1.36)+0.5*(2.35*2+10.41*2)</f>
        <v>121.21</v>
      </c>
      <c r="F33" s="273">
        <f t="shared" si="1"/>
        <v>0</v>
      </c>
      <c r="G33" s="273">
        <f t="shared" si="2"/>
        <v>0</v>
      </c>
      <c r="H33" s="273">
        <f t="shared" si="3"/>
        <v>0</v>
      </c>
      <c r="I33" s="289">
        <f>'9_1'!F$29</f>
        <v>0</v>
      </c>
      <c r="J33" s="289">
        <f>'9_1'!F$11</f>
        <v>0</v>
      </c>
      <c r="K33" s="289">
        <f>'9_1'!F$24</f>
        <v>0</v>
      </c>
    </row>
    <row r="34" spans="1:242" s="16" customFormat="1" ht="13.5" customHeight="1" x14ac:dyDescent="0.25">
      <c r="A34" s="212" t="s">
        <v>206</v>
      </c>
      <c r="B34" s="257">
        <v>19</v>
      </c>
      <c r="C34" s="291" t="s">
        <v>205</v>
      </c>
      <c r="D34" s="22" t="s">
        <v>3</v>
      </c>
      <c r="E34" s="216">
        <v>308.39999999999998</v>
      </c>
      <c r="F34" s="273">
        <f t="shared" si="1"/>
        <v>0</v>
      </c>
      <c r="G34" s="273">
        <f t="shared" si="2"/>
        <v>0</v>
      </c>
      <c r="H34" s="273">
        <f t="shared" si="3"/>
        <v>0</v>
      </c>
      <c r="I34" s="289">
        <f>'47'!F$29</f>
        <v>0</v>
      </c>
      <c r="J34" s="289">
        <f>'47'!F$11</f>
        <v>0</v>
      </c>
      <c r="K34" s="289">
        <f>'47'!F$24</f>
        <v>0</v>
      </c>
      <c r="IH34" s="121"/>
    </row>
    <row r="35" spans="1:242" s="16" customFormat="1" ht="26.25" customHeight="1" x14ac:dyDescent="0.25">
      <c r="A35" s="212" t="s">
        <v>408</v>
      </c>
      <c r="B35" s="257">
        <v>20</v>
      </c>
      <c r="C35" s="18" t="s">
        <v>401</v>
      </c>
      <c r="D35" s="301" t="s">
        <v>5</v>
      </c>
      <c r="E35" s="216">
        <f>3.3*2+13.15</f>
        <v>19.75</v>
      </c>
      <c r="F35" s="273">
        <f t="shared" ref="F35" si="7">I35/$E35</f>
        <v>0</v>
      </c>
      <c r="G35" s="273">
        <f t="shared" ref="G35" si="8">J35/$E35</f>
        <v>0</v>
      </c>
      <c r="H35" s="273">
        <f t="shared" ref="H35" si="9">K35/$E35</f>
        <v>0</v>
      </c>
      <c r="I35" s="289">
        <f>'10'!F$29</f>
        <v>0</v>
      </c>
      <c r="J35" s="289">
        <f>'10'!F$11</f>
        <v>0</v>
      </c>
      <c r="K35" s="289">
        <f>'10'!F$24</f>
        <v>0</v>
      </c>
      <c r="IH35" s="121"/>
    </row>
    <row r="36" spans="1:242" s="16" customFormat="1" ht="13.5" customHeight="1" x14ac:dyDescent="0.25">
      <c r="A36" s="212" t="s">
        <v>409</v>
      </c>
      <c r="B36" s="257">
        <v>21</v>
      </c>
      <c r="C36" s="291" t="s">
        <v>402</v>
      </c>
      <c r="D36" s="301" t="s">
        <v>5</v>
      </c>
      <c r="E36" s="216">
        <v>13.15</v>
      </c>
      <c r="F36" s="273">
        <f t="shared" ref="F36" si="10">I36/$E36</f>
        <v>0</v>
      </c>
      <c r="G36" s="273">
        <f t="shared" ref="G36" si="11">J36/$E36</f>
        <v>0</v>
      </c>
      <c r="H36" s="273">
        <f t="shared" ref="H36" si="12">K36/$E36</f>
        <v>0</v>
      </c>
      <c r="I36" s="289">
        <f>'11'!F$29</f>
        <v>0</v>
      </c>
      <c r="J36" s="289">
        <f>'11'!F$11</f>
        <v>0</v>
      </c>
      <c r="K36" s="289">
        <f>'11'!F$24</f>
        <v>0</v>
      </c>
      <c r="IH36" s="121"/>
    </row>
    <row r="37" spans="1:242" s="16" customFormat="1" ht="13.5" customHeight="1" thickBot="1" x14ac:dyDescent="0.3">
      <c r="A37" s="212" t="s">
        <v>416</v>
      </c>
      <c r="B37" s="257">
        <v>22</v>
      </c>
      <c r="C37" s="291" t="s">
        <v>410</v>
      </c>
      <c r="D37" s="22" t="s">
        <v>3</v>
      </c>
      <c r="E37" s="216">
        <f>0.7*29.9*2</f>
        <v>41.86</v>
      </c>
      <c r="F37" s="273">
        <f t="shared" ref="F37" si="13">I37/$E37</f>
        <v>0</v>
      </c>
      <c r="G37" s="273">
        <f t="shared" ref="G37" si="14">J37/$E37</f>
        <v>0</v>
      </c>
      <c r="H37" s="273">
        <f t="shared" ref="H37" si="15">K37/$E37</f>
        <v>0</v>
      </c>
      <c r="I37" s="289">
        <f>'14'!F$29</f>
        <v>0</v>
      </c>
      <c r="J37" s="289">
        <f>'14'!F$11</f>
        <v>0</v>
      </c>
      <c r="K37" s="289">
        <f>'14'!F$24</f>
        <v>0</v>
      </c>
      <c r="IH37" s="121"/>
    </row>
    <row r="38" spans="1:242" s="16" customFormat="1" ht="14.25" customHeight="1" thickBot="1" x14ac:dyDescent="0.25">
      <c r="A38" s="486" t="s">
        <v>428</v>
      </c>
      <c r="B38" s="487"/>
      <c r="C38" s="487"/>
      <c r="D38" s="487"/>
      <c r="E38" s="492"/>
      <c r="F38" s="17"/>
      <c r="G38" s="17"/>
      <c r="H38" s="17"/>
      <c r="I38" s="17">
        <f>SUM(I39:I49)</f>
        <v>0</v>
      </c>
      <c r="J38" s="17">
        <f>SUM(J39:J49)</f>
        <v>0</v>
      </c>
      <c r="K38" s="17">
        <f>SUM(K39:K49)</f>
        <v>0</v>
      </c>
    </row>
    <row r="39" spans="1:242" s="16" customFormat="1" ht="13.5" customHeight="1" x14ac:dyDescent="0.2">
      <c r="A39" s="143" t="s">
        <v>83</v>
      </c>
      <c r="B39" s="257">
        <v>1</v>
      </c>
      <c r="C39" s="262" t="s">
        <v>367</v>
      </c>
      <c r="D39" s="295" t="s">
        <v>3</v>
      </c>
      <c r="E39" s="256">
        <v>10.5</v>
      </c>
      <c r="F39" s="214">
        <f t="shared" ref="F39:F49" si="16">I39/$E39</f>
        <v>0</v>
      </c>
      <c r="G39" s="214">
        <f t="shared" ref="G39:G49" si="17">J39/$E39</f>
        <v>0</v>
      </c>
      <c r="H39" s="214">
        <f t="shared" ref="H39:H49" si="18">K39/$E39</f>
        <v>0</v>
      </c>
      <c r="I39" s="296">
        <f>'35'!F29</f>
        <v>0</v>
      </c>
      <c r="J39" s="296">
        <f>'35'!F11</f>
        <v>0</v>
      </c>
      <c r="K39" s="296">
        <f>'35'!F24</f>
        <v>0</v>
      </c>
    </row>
    <row r="40" spans="1:242" s="16" customFormat="1" ht="13.5" customHeight="1" x14ac:dyDescent="0.2">
      <c r="A40" s="212" t="s">
        <v>417</v>
      </c>
      <c r="B40" s="257">
        <v>2</v>
      </c>
      <c r="C40" s="18" t="s">
        <v>244</v>
      </c>
      <c r="D40" s="22" t="s">
        <v>3</v>
      </c>
      <c r="E40" s="245">
        <f>4.1*4.505</f>
        <v>18.47</v>
      </c>
      <c r="F40" s="273">
        <f t="shared" si="16"/>
        <v>0</v>
      </c>
      <c r="G40" s="273">
        <f t="shared" si="17"/>
        <v>0</v>
      </c>
      <c r="H40" s="273">
        <f t="shared" si="18"/>
        <v>0</v>
      </c>
      <c r="I40" s="289">
        <f>'41'!F$29</f>
        <v>0</v>
      </c>
      <c r="J40" s="289">
        <f>'41'!F$11</f>
        <v>0</v>
      </c>
      <c r="K40" s="289">
        <f>'41'!F$24</f>
        <v>0</v>
      </c>
    </row>
    <row r="41" spans="1:242" s="16" customFormat="1" ht="13.5" customHeight="1" x14ac:dyDescent="0.2">
      <c r="A41" s="212" t="s">
        <v>84</v>
      </c>
      <c r="B41" s="257">
        <v>3</v>
      </c>
      <c r="C41" s="18" t="s">
        <v>6</v>
      </c>
      <c r="D41" s="22" t="s">
        <v>3</v>
      </c>
      <c r="E41" s="216">
        <f>3*(2.35*2+4.505*2)-2*1.01*2</f>
        <v>37.090000000000003</v>
      </c>
      <c r="F41" s="273">
        <f t="shared" si="16"/>
        <v>0</v>
      </c>
      <c r="G41" s="273">
        <f t="shared" si="17"/>
        <v>0</v>
      </c>
      <c r="H41" s="273">
        <f t="shared" si="18"/>
        <v>0</v>
      </c>
      <c r="I41" s="289">
        <f>'38'!F29</f>
        <v>0</v>
      </c>
      <c r="J41" s="289">
        <f>'38'!F11</f>
        <v>0</v>
      </c>
      <c r="K41" s="289">
        <f>'38'!F24</f>
        <v>0</v>
      </c>
    </row>
    <row r="42" spans="1:242" s="16" customFormat="1" ht="13.5" customHeight="1" x14ac:dyDescent="0.2">
      <c r="A42" s="212" t="s">
        <v>85</v>
      </c>
      <c r="B42" s="257">
        <v>4</v>
      </c>
      <c r="C42" s="18" t="s">
        <v>237</v>
      </c>
      <c r="D42" s="22" t="s">
        <v>3</v>
      </c>
      <c r="E42" s="216">
        <f>E41</f>
        <v>37.090000000000003</v>
      </c>
      <c r="F42" s="273">
        <f t="shared" si="16"/>
        <v>0</v>
      </c>
      <c r="G42" s="273">
        <f t="shared" si="17"/>
        <v>0</v>
      </c>
      <c r="H42" s="273">
        <f t="shared" si="18"/>
        <v>0</v>
      </c>
      <c r="I42" s="289">
        <f>'39'!F29</f>
        <v>0</v>
      </c>
      <c r="J42" s="289">
        <f>'39'!F11</f>
        <v>0</v>
      </c>
      <c r="K42" s="289">
        <f>'39'!F24</f>
        <v>0</v>
      </c>
    </row>
    <row r="43" spans="1:242" s="16" customFormat="1" ht="13.5" customHeight="1" x14ac:dyDescent="0.2">
      <c r="A43" s="212" t="s">
        <v>86</v>
      </c>
      <c r="B43" s="257">
        <v>5</v>
      </c>
      <c r="C43" s="18" t="s">
        <v>204</v>
      </c>
      <c r="D43" s="22" t="s">
        <v>3</v>
      </c>
      <c r="E43" s="216">
        <f>E42</f>
        <v>37.090000000000003</v>
      </c>
      <c r="F43" s="273">
        <f t="shared" si="16"/>
        <v>0</v>
      </c>
      <c r="G43" s="273">
        <f t="shared" si="17"/>
        <v>0</v>
      </c>
      <c r="H43" s="273">
        <f t="shared" si="18"/>
        <v>0</v>
      </c>
      <c r="I43" s="289">
        <f>'40'!F29</f>
        <v>0</v>
      </c>
      <c r="J43" s="289">
        <f>'40'!F11</f>
        <v>0</v>
      </c>
      <c r="K43" s="289">
        <f>'40'!F24</f>
        <v>0</v>
      </c>
    </row>
    <row r="44" spans="1:242" s="16" customFormat="1" ht="13.5" customHeight="1" x14ac:dyDescent="0.2">
      <c r="A44" s="212" t="s">
        <v>328</v>
      </c>
      <c r="B44" s="257">
        <v>6</v>
      </c>
      <c r="C44" s="18" t="s">
        <v>333</v>
      </c>
      <c r="D44" s="22" t="s">
        <v>7</v>
      </c>
      <c r="E44" s="216">
        <v>1</v>
      </c>
      <c r="F44" s="273">
        <f t="shared" si="16"/>
        <v>0</v>
      </c>
      <c r="G44" s="273">
        <f t="shared" si="17"/>
        <v>0</v>
      </c>
      <c r="H44" s="273">
        <f t="shared" si="18"/>
        <v>0</v>
      </c>
      <c r="I44" s="289">
        <f>'37'!F29</f>
        <v>0</v>
      </c>
      <c r="J44" s="289">
        <f>'37'!F11</f>
        <v>0</v>
      </c>
      <c r="K44" s="289">
        <f>'37'!F24</f>
        <v>0</v>
      </c>
    </row>
    <row r="45" spans="1:242" s="16" customFormat="1" ht="25.5" x14ac:dyDescent="0.2">
      <c r="A45" s="212" t="s">
        <v>184</v>
      </c>
      <c r="B45" s="257">
        <v>7</v>
      </c>
      <c r="C45" s="290" t="s">
        <v>375</v>
      </c>
      <c r="D45" s="22" t="s">
        <v>106</v>
      </c>
      <c r="E45" s="216">
        <v>4.51</v>
      </c>
      <c r="F45" s="273">
        <f t="shared" si="16"/>
        <v>0</v>
      </c>
      <c r="G45" s="273">
        <f t="shared" si="17"/>
        <v>0</v>
      </c>
      <c r="H45" s="273">
        <f t="shared" si="18"/>
        <v>0</v>
      </c>
      <c r="I45" s="289">
        <f>'61'!F29</f>
        <v>0</v>
      </c>
      <c r="J45" s="289">
        <f>'61'!F11</f>
        <v>0</v>
      </c>
      <c r="K45" s="289">
        <f>'61'!F24</f>
        <v>0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2" s="16" customFormat="1" ht="13.5" customHeight="1" x14ac:dyDescent="0.2">
      <c r="A46" s="212" t="s">
        <v>292</v>
      </c>
      <c r="B46" s="257">
        <v>8</v>
      </c>
      <c r="C46" s="18" t="s">
        <v>369</v>
      </c>
      <c r="D46" s="22" t="s">
        <v>3</v>
      </c>
      <c r="E46" s="216">
        <v>10.5</v>
      </c>
      <c r="F46" s="273">
        <f t="shared" si="16"/>
        <v>0</v>
      </c>
      <c r="G46" s="273">
        <f t="shared" si="17"/>
        <v>0</v>
      </c>
      <c r="H46" s="273">
        <f t="shared" si="18"/>
        <v>0</v>
      </c>
      <c r="I46" s="289">
        <f>'27'!F29</f>
        <v>0</v>
      </c>
      <c r="J46" s="289">
        <f>'27'!F11</f>
        <v>0</v>
      </c>
      <c r="K46" s="289">
        <f>'27'!F24</f>
        <v>0</v>
      </c>
    </row>
    <row r="47" spans="1:242" s="16" customFormat="1" ht="13.5" customHeight="1" x14ac:dyDescent="0.2">
      <c r="A47" s="212" t="s">
        <v>341</v>
      </c>
      <c r="B47" s="257">
        <v>9</v>
      </c>
      <c r="C47" s="290" t="s">
        <v>376</v>
      </c>
      <c r="D47" s="22" t="s">
        <v>3</v>
      </c>
      <c r="E47" s="216">
        <v>10.5</v>
      </c>
      <c r="F47" s="273">
        <f t="shared" si="16"/>
        <v>0</v>
      </c>
      <c r="G47" s="273">
        <f t="shared" si="17"/>
        <v>0</v>
      </c>
      <c r="H47" s="273">
        <f t="shared" si="18"/>
        <v>0</v>
      </c>
      <c r="I47" s="289">
        <f>'26'!F29</f>
        <v>0</v>
      </c>
      <c r="J47" s="289">
        <f>'26'!F11</f>
        <v>0</v>
      </c>
      <c r="K47" s="289">
        <f>'26'!F28</f>
        <v>0</v>
      </c>
    </row>
    <row r="48" spans="1:242" s="16" customFormat="1" ht="13.5" customHeight="1" x14ac:dyDescent="0.2">
      <c r="A48" s="212" t="s">
        <v>87</v>
      </c>
      <c r="B48" s="257">
        <v>10</v>
      </c>
      <c r="C48" s="18" t="s">
        <v>377</v>
      </c>
      <c r="D48" s="22" t="s">
        <v>5</v>
      </c>
      <c r="E48" s="216">
        <f>2.35*2+4.505*2-2</f>
        <v>11.71</v>
      </c>
      <c r="F48" s="273">
        <f t="shared" si="16"/>
        <v>0</v>
      </c>
      <c r="G48" s="273">
        <f t="shared" si="17"/>
        <v>0</v>
      </c>
      <c r="H48" s="273">
        <f t="shared" si="18"/>
        <v>0</v>
      </c>
      <c r="I48" s="289">
        <f>'46'!F29</f>
        <v>0</v>
      </c>
      <c r="J48" s="289">
        <f>'46'!F11</f>
        <v>0</v>
      </c>
      <c r="K48" s="289">
        <f>'46'!F24</f>
        <v>0</v>
      </c>
    </row>
    <row r="49" spans="1:242" s="16" customFormat="1" ht="13.5" customHeight="1" thickBot="1" x14ac:dyDescent="0.3">
      <c r="A49" s="212" t="s">
        <v>352</v>
      </c>
      <c r="B49" s="257">
        <v>11</v>
      </c>
      <c r="C49" s="291" t="s">
        <v>205</v>
      </c>
      <c r="D49" s="22" t="s">
        <v>3</v>
      </c>
      <c r="E49" s="216">
        <v>10.5</v>
      </c>
      <c r="F49" s="273">
        <f t="shared" si="16"/>
        <v>0</v>
      </c>
      <c r="G49" s="273">
        <f t="shared" si="17"/>
        <v>0</v>
      </c>
      <c r="H49" s="273">
        <f t="shared" si="18"/>
        <v>0</v>
      </c>
      <c r="I49" s="289">
        <f>'48'!F29</f>
        <v>0</v>
      </c>
      <c r="J49" s="289">
        <f>'48'!F11</f>
        <v>0</v>
      </c>
      <c r="K49" s="289">
        <f>'48'!F24</f>
        <v>0</v>
      </c>
      <c r="IH49" s="121"/>
    </row>
    <row r="50" spans="1:242" s="16" customFormat="1" ht="14.25" thickBot="1" x14ac:dyDescent="0.25">
      <c r="A50" s="486" t="s">
        <v>429</v>
      </c>
      <c r="B50" s="487"/>
      <c r="C50" s="487"/>
      <c r="D50" s="487"/>
      <c r="E50" s="487"/>
      <c r="F50" s="17"/>
      <c r="G50" s="17"/>
      <c r="H50" s="17"/>
      <c r="I50" s="17">
        <f>SUM(I51:I63)</f>
        <v>0</v>
      </c>
      <c r="J50" s="17">
        <f>SUM(J51:J63)</f>
        <v>0</v>
      </c>
      <c r="K50" s="17">
        <f>SUM(K51:K63)</f>
        <v>0</v>
      </c>
    </row>
    <row r="51" spans="1:242" s="261" customFormat="1" ht="13.5" x14ac:dyDescent="0.2">
      <c r="A51" s="288" t="s">
        <v>243</v>
      </c>
      <c r="B51" s="257">
        <v>1</v>
      </c>
      <c r="C51" s="262" t="s">
        <v>201</v>
      </c>
      <c r="D51" s="258" t="s">
        <v>3</v>
      </c>
      <c r="E51" s="259">
        <v>23.5</v>
      </c>
      <c r="F51" s="273">
        <f t="shared" ref="F51:F63" si="19">I51/$E51</f>
        <v>0</v>
      </c>
      <c r="G51" s="273">
        <f t="shared" ref="G51:G63" si="20">J51/$E51</f>
        <v>0</v>
      </c>
      <c r="H51" s="273">
        <f t="shared" ref="H51:H63" si="21">K51/$E51</f>
        <v>0</v>
      </c>
      <c r="I51" s="289">
        <f>'33'!F$29</f>
        <v>0</v>
      </c>
      <c r="J51" s="289">
        <f>'33'!F$11</f>
        <v>0</v>
      </c>
      <c r="K51" s="289">
        <f>'33'!F$24</f>
        <v>0</v>
      </c>
    </row>
    <row r="52" spans="1:242" s="16" customFormat="1" ht="25.5" x14ac:dyDescent="0.2">
      <c r="A52" s="212" t="s">
        <v>216</v>
      </c>
      <c r="B52" s="145">
        <v>2</v>
      </c>
      <c r="C52" s="18" t="s">
        <v>378</v>
      </c>
      <c r="D52" s="22" t="s">
        <v>3</v>
      </c>
      <c r="E52" s="216">
        <f>4.9*(1.95+11+0.35+0.93+2.35)-2*1.01</f>
        <v>79.22</v>
      </c>
      <c r="F52" s="273">
        <f t="shared" si="19"/>
        <v>0</v>
      </c>
      <c r="G52" s="273">
        <f t="shared" si="20"/>
        <v>0</v>
      </c>
      <c r="H52" s="273">
        <f t="shared" si="21"/>
        <v>0</v>
      </c>
      <c r="I52" s="289">
        <f>'53'!F$29</f>
        <v>0</v>
      </c>
      <c r="J52" s="289">
        <f>'53'!F$11</f>
        <v>0</v>
      </c>
      <c r="K52" s="289">
        <f>'53'!F$24</f>
        <v>0</v>
      </c>
    </row>
    <row r="53" spans="1:242" s="16" customFormat="1" ht="25.5" x14ac:dyDescent="0.2">
      <c r="A53" s="212" t="s">
        <v>361</v>
      </c>
      <c r="B53" s="257">
        <v>3</v>
      </c>
      <c r="C53" s="18" t="s">
        <v>379</v>
      </c>
      <c r="D53" s="22" t="s">
        <v>3</v>
      </c>
      <c r="E53" s="216">
        <f>4.9*11.94</f>
        <v>58.51</v>
      </c>
      <c r="F53" s="273">
        <f t="shared" si="19"/>
        <v>0</v>
      </c>
      <c r="G53" s="273">
        <f t="shared" si="20"/>
        <v>0</v>
      </c>
      <c r="H53" s="273">
        <f t="shared" si="21"/>
        <v>0</v>
      </c>
      <c r="I53" s="289">
        <f>'53_1'!F$29</f>
        <v>0</v>
      </c>
      <c r="J53" s="289">
        <f>'53_1'!F$11</f>
        <v>0</v>
      </c>
      <c r="K53" s="289">
        <f>'53_1'!F$24</f>
        <v>0</v>
      </c>
    </row>
    <row r="54" spans="1:242" s="16" customFormat="1" ht="13.5" x14ac:dyDescent="0.2">
      <c r="A54" s="212" t="s">
        <v>354</v>
      </c>
      <c r="B54" s="257">
        <v>4</v>
      </c>
      <c r="C54" s="18" t="s">
        <v>6</v>
      </c>
      <c r="D54" s="22" t="s">
        <v>3</v>
      </c>
      <c r="E54" s="216">
        <f>E52+E53</f>
        <v>137.72999999999999</v>
      </c>
      <c r="F54" s="273">
        <f t="shared" si="19"/>
        <v>0</v>
      </c>
      <c r="G54" s="273">
        <f t="shared" si="20"/>
        <v>0</v>
      </c>
      <c r="H54" s="273">
        <f t="shared" si="21"/>
        <v>0</v>
      </c>
      <c r="I54" s="289">
        <f>'38_1'!F$29</f>
        <v>0</v>
      </c>
      <c r="J54" s="289">
        <f>'38_1'!F$11</f>
        <v>0</v>
      </c>
      <c r="K54" s="289">
        <f>'38_1'!F$24</f>
        <v>0</v>
      </c>
    </row>
    <row r="55" spans="1:242" s="16" customFormat="1" ht="13.5" x14ac:dyDescent="0.2">
      <c r="A55" s="212" t="s">
        <v>355</v>
      </c>
      <c r="B55" s="145">
        <v>5</v>
      </c>
      <c r="C55" s="18" t="s">
        <v>237</v>
      </c>
      <c r="D55" s="22" t="s">
        <v>3</v>
      </c>
      <c r="E55" s="216">
        <f>E54</f>
        <v>137.72999999999999</v>
      </c>
      <c r="F55" s="273">
        <f t="shared" si="19"/>
        <v>0</v>
      </c>
      <c r="G55" s="273">
        <f t="shared" si="20"/>
        <v>0</v>
      </c>
      <c r="H55" s="273">
        <f t="shared" si="21"/>
        <v>0</v>
      </c>
      <c r="I55" s="289">
        <f>'39_1'!F$29</f>
        <v>0</v>
      </c>
      <c r="J55" s="289">
        <f>'39_1'!F$11</f>
        <v>0</v>
      </c>
      <c r="K55" s="289">
        <f>'39_1'!F$24</f>
        <v>0</v>
      </c>
    </row>
    <row r="56" spans="1:242" s="16" customFormat="1" ht="13.5" x14ac:dyDescent="0.2">
      <c r="A56" s="212" t="s">
        <v>356</v>
      </c>
      <c r="B56" s="257">
        <v>6</v>
      </c>
      <c r="C56" s="18" t="s">
        <v>204</v>
      </c>
      <c r="D56" s="22" t="s">
        <v>3</v>
      </c>
      <c r="E56" s="216">
        <f>E55</f>
        <v>137.72999999999999</v>
      </c>
      <c r="F56" s="273">
        <f t="shared" si="19"/>
        <v>0</v>
      </c>
      <c r="G56" s="273">
        <f t="shared" si="20"/>
        <v>0</v>
      </c>
      <c r="H56" s="273">
        <f t="shared" si="21"/>
        <v>0</v>
      </c>
      <c r="I56" s="289">
        <f>'40_1'!F$29</f>
        <v>0</v>
      </c>
      <c r="J56" s="289">
        <f>'40_1'!F$11</f>
        <v>0</v>
      </c>
      <c r="K56" s="289">
        <f>'40_1'!F$24</f>
        <v>0</v>
      </c>
    </row>
    <row r="57" spans="1:242" s="16" customFormat="1" ht="13.5" customHeight="1" x14ac:dyDescent="0.2">
      <c r="A57" s="212" t="s">
        <v>357</v>
      </c>
      <c r="B57" s="257">
        <v>7</v>
      </c>
      <c r="C57" s="18" t="s">
        <v>380</v>
      </c>
      <c r="D57" s="22" t="s">
        <v>3</v>
      </c>
      <c r="E57" s="216">
        <v>23.5</v>
      </c>
      <c r="F57" s="273">
        <f t="shared" si="19"/>
        <v>0</v>
      </c>
      <c r="G57" s="273">
        <f t="shared" si="20"/>
        <v>0</v>
      </c>
      <c r="H57" s="273">
        <f t="shared" si="21"/>
        <v>0</v>
      </c>
      <c r="I57" s="289">
        <f>'27_1'!F$29</f>
        <v>0</v>
      </c>
      <c r="J57" s="289">
        <f>'27_1'!F$11</f>
        <v>0</v>
      </c>
      <c r="K57" s="289">
        <f>'27_1'!F$24</f>
        <v>0</v>
      </c>
    </row>
    <row r="58" spans="1:242" s="16" customFormat="1" ht="13.5" x14ac:dyDescent="0.2">
      <c r="A58" s="212" t="s">
        <v>358</v>
      </c>
      <c r="B58" s="145">
        <v>8</v>
      </c>
      <c r="C58" s="290" t="s">
        <v>376</v>
      </c>
      <c r="D58" s="22" t="s">
        <v>3</v>
      </c>
      <c r="E58" s="216">
        <v>23.5</v>
      </c>
      <c r="F58" s="273">
        <f t="shared" si="19"/>
        <v>0</v>
      </c>
      <c r="G58" s="273">
        <f t="shared" si="20"/>
        <v>0</v>
      </c>
      <c r="H58" s="273">
        <f t="shared" si="21"/>
        <v>0</v>
      </c>
      <c r="I58" s="289">
        <f>'26_1'!F$29</f>
        <v>0</v>
      </c>
      <c r="J58" s="289">
        <f>'26_1'!F$11</f>
        <v>0</v>
      </c>
      <c r="K58" s="289">
        <f>'26_1'!F$24</f>
        <v>0</v>
      </c>
    </row>
    <row r="59" spans="1:242" s="16" customFormat="1" ht="13.5" x14ac:dyDescent="0.2">
      <c r="A59" s="212" t="s">
        <v>359</v>
      </c>
      <c r="B59" s="257">
        <v>9</v>
      </c>
      <c r="C59" s="18" t="s">
        <v>377</v>
      </c>
      <c r="D59" s="22" t="s">
        <v>5</v>
      </c>
      <c r="E59" s="216">
        <f>(1.95+11+0.35+0.93+2.35)-1.01+11.94</f>
        <v>27.51</v>
      </c>
      <c r="F59" s="273">
        <f t="shared" si="19"/>
        <v>0</v>
      </c>
      <c r="G59" s="273">
        <f t="shared" si="20"/>
        <v>0</v>
      </c>
      <c r="H59" s="273">
        <f t="shared" si="21"/>
        <v>0</v>
      </c>
      <c r="I59" s="289">
        <f>'46_1'!F$29</f>
        <v>0</v>
      </c>
      <c r="J59" s="289">
        <f>'46_1'!F$11</f>
        <v>0</v>
      </c>
      <c r="K59" s="289">
        <f>'46_1'!F$24</f>
        <v>0</v>
      </c>
    </row>
    <row r="60" spans="1:242" ht="25.5" x14ac:dyDescent="0.2">
      <c r="A60" s="212" t="s">
        <v>327</v>
      </c>
      <c r="B60" s="257">
        <v>10</v>
      </c>
      <c r="C60" s="18" t="s">
        <v>334</v>
      </c>
      <c r="D60" s="22" t="s">
        <v>136</v>
      </c>
      <c r="E60" s="216">
        <f>4.9*2+4.9*2</f>
        <v>19.600000000000001</v>
      </c>
      <c r="F60" s="273">
        <f t="shared" si="19"/>
        <v>0</v>
      </c>
      <c r="G60" s="273">
        <f t="shared" si="20"/>
        <v>0</v>
      </c>
      <c r="H60" s="273">
        <f t="shared" si="21"/>
        <v>0</v>
      </c>
      <c r="I60" s="289">
        <f>'69'!F$29</f>
        <v>0</v>
      </c>
      <c r="J60" s="289">
        <f>'69'!F$11</f>
        <v>0</v>
      </c>
      <c r="K60" s="289">
        <f>'69'!F$24</f>
        <v>0</v>
      </c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</row>
    <row r="61" spans="1:242" s="16" customFormat="1" ht="25.5" x14ac:dyDescent="0.2">
      <c r="A61" s="212" t="s">
        <v>326</v>
      </c>
      <c r="B61" s="145">
        <v>11</v>
      </c>
      <c r="C61" s="290" t="s">
        <v>381</v>
      </c>
      <c r="D61" s="22" t="s">
        <v>106</v>
      </c>
      <c r="E61" s="216">
        <f>2*(11.94+1.95+11)</f>
        <v>49.78</v>
      </c>
      <c r="F61" s="273">
        <f t="shared" si="19"/>
        <v>0</v>
      </c>
      <c r="G61" s="273">
        <f t="shared" si="20"/>
        <v>0</v>
      </c>
      <c r="H61" s="273">
        <f t="shared" si="21"/>
        <v>0</v>
      </c>
      <c r="I61" s="289">
        <f>'36'!F$29</f>
        <v>0</v>
      </c>
      <c r="J61" s="289">
        <f>'36'!F$11</f>
        <v>0</v>
      </c>
      <c r="K61" s="289">
        <f>'36'!F$24</f>
        <v>0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</row>
    <row r="62" spans="1:242" s="16" customFormat="1" ht="25.5" x14ac:dyDescent="0.2">
      <c r="A62" s="212" t="s">
        <v>184</v>
      </c>
      <c r="B62" s="257">
        <v>12</v>
      </c>
      <c r="C62" s="18" t="s">
        <v>430</v>
      </c>
      <c r="D62" s="22" t="s">
        <v>7</v>
      </c>
      <c r="E62" s="216">
        <v>1</v>
      </c>
      <c r="F62" s="273">
        <f t="shared" si="19"/>
        <v>0</v>
      </c>
      <c r="G62" s="273">
        <f t="shared" si="20"/>
        <v>0</v>
      </c>
      <c r="H62" s="273">
        <f t="shared" si="21"/>
        <v>0</v>
      </c>
      <c r="I62" s="289">
        <f>'60_1'!F$29</f>
        <v>0</v>
      </c>
      <c r="J62" s="289">
        <f>'60_1'!F$11</f>
        <v>0</v>
      </c>
      <c r="K62" s="289">
        <f>'60_1'!F$24</f>
        <v>0</v>
      </c>
    </row>
    <row r="63" spans="1:242" s="16" customFormat="1" ht="16.5" thickBot="1" x14ac:dyDescent="0.3">
      <c r="A63" s="212" t="s">
        <v>353</v>
      </c>
      <c r="B63" s="257">
        <v>13</v>
      </c>
      <c r="C63" s="291" t="s">
        <v>205</v>
      </c>
      <c r="D63" s="22" t="s">
        <v>3</v>
      </c>
      <c r="E63" s="216">
        <v>23.5</v>
      </c>
      <c r="F63" s="273">
        <f t="shared" si="19"/>
        <v>0</v>
      </c>
      <c r="G63" s="273">
        <f t="shared" si="20"/>
        <v>0</v>
      </c>
      <c r="H63" s="273">
        <f t="shared" si="21"/>
        <v>0</v>
      </c>
      <c r="I63" s="289">
        <f>'49'!F$29</f>
        <v>0</v>
      </c>
      <c r="J63" s="289">
        <f>'49'!F$11</f>
        <v>0</v>
      </c>
      <c r="K63" s="289">
        <f>'49'!F$24</f>
        <v>0</v>
      </c>
      <c r="IH63" s="121"/>
    </row>
    <row r="64" spans="1:242" s="16" customFormat="1" ht="16.5" thickBot="1" x14ac:dyDescent="0.25">
      <c r="A64" s="493" t="s">
        <v>110</v>
      </c>
      <c r="B64" s="494"/>
      <c r="C64" s="494"/>
      <c r="D64" s="494"/>
      <c r="E64" s="494"/>
      <c r="F64" s="120"/>
      <c r="G64" s="120"/>
      <c r="H64" s="120"/>
      <c r="I64" s="120">
        <f>SUM(I65,I98,I104)</f>
        <v>0</v>
      </c>
      <c r="J64" s="120">
        <f>J104+J98+J65</f>
        <v>0</v>
      </c>
      <c r="K64" s="120">
        <f>K104+K98+K65</f>
        <v>0</v>
      </c>
    </row>
    <row r="65" spans="1:241" s="16" customFormat="1" ht="16.5" thickBot="1" x14ac:dyDescent="0.3">
      <c r="A65" s="486" t="s">
        <v>111</v>
      </c>
      <c r="B65" s="487"/>
      <c r="C65" s="487"/>
      <c r="D65" s="487"/>
      <c r="E65" s="487"/>
      <c r="F65" s="17"/>
      <c r="G65" s="17"/>
      <c r="H65" s="17"/>
      <c r="I65" s="17">
        <f>SUM(I66:I97)</f>
        <v>0</v>
      </c>
      <c r="J65" s="17">
        <f>SUM(J66:J97)</f>
        <v>0</v>
      </c>
      <c r="K65" s="17">
        <f>SUM(K66:K97)</f>
        <v>0</v>
      </c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X65" s="121"/>
      <c r="FY65" s="121"/>
      <c r="FZ65" s="121"/>
      <c r="GA65" s="121"/>
      <c r="GB65" s="121"/>
      <c r="GC65" s="121"/>
      <c r="GD65" s="121"/>
      <c r="GE65" s="121"/>
      <c r="GF65" s="121"/>
      <c r="GG65" s="121"/>
      <c r="GH65" s="121"/>
      <c r="GI65" s="121"/>
      <c r="GJ65" s="121"/>
      <c r="GK65" s="121"/>
      <c r="GL65" s="121"/>
      <c r="GM65" s="121"/>
      <c r="GN65" s="121"/>
      <c r="GO65" s="121"/>
      <c r="GP65" s="121"/>
      <c r="GQ65" s="121"/>
      <c r="GR65" s="121"/>
      <c r="GS65" s="121"/>
      <c r="GT65" s="121"/>
      <c r="GU65" s="121"/>
      <c r="GV65" s="121"/>
      <c r="GW65" s="121"/>
      <c r="GX65" s="121"/>
      <c r="GY65" s="121"/>
      <c r="GZ65" s="121"/>
      <c r="HA65" s="121"/>
      <c r="HB65" s="121"/>
      <c r="HC65" s="121"/>
      <c r="HD65" s="121"/>
      <c r="HE65" s="121"/>
      <c r="HF65" s="121"/>
      <c r="HG65" s="121"/>
      <c r="HH65" s="121"/>
      <c r="HI65" s="121"/>
      <c r="HJ65" s="121"/>
      <c r="HK65" s="121"/>
      <c r="HL65" s="121"/>
      <c r="HM65" s="121"/>
      <c r="HN65" s="121"/>
      <c r="HO65" s="121"/>
      <c r="HP65" s="121"/>
      <c r="HQ65" s="121"/>
      <c r="HR65" s="121"/>
      <c r="HS65" s="121"/>
      <c r="HT65" s="121"/>
      <c r="HU65" s="121"/>
      <c r="HV65" s="121"/>
      <c r="HW65" s="121"/>
      <c r="HX65" s="121"/>
      <c r="HY65" s="121"/>
      <c r="HZ65" s="121"/>
      <c r="IA65" s="121"/>
      <c r="IB65" s="121"/>
      <c r="IC65" s="121"/>
      <c r="ID65" s="121"/>
      <c r="IE65" s="121"/>
      <c r="IF65" s="121"/>
      <c r="IG65" s="121"/>
    </row>
    <row r="66" spans="1:241" s="261" customFormat="1" ht="13.5" x14ac:dyDescent="0.2">
      <c r="A66" s="282" t="s">
        <v>173</v>
      </c>
      <c r="B66" s="283">
        <v>1</v>
      </c>
      <c r="C66" s="284" t="s">
        <v>348</v>
      </c>
      <c r="D66" s="285" t="s">
        <v>7</v>
      </c>
      <c r="E66" s="438">
        <v>3</v>
      </c>
      <c r="F66" s="214">
        <f t="shared" ref="F66:F97" si="22">I66/$E66</f>
        <v>0</v>
      </c>
      <c r="G66" s="214">
        <f t="shared" ref="G66:G97" si="23">J66/$E66</f>
        <v>0</v>
      </c>
      <c r="H66" s="214">
        <f t="shared" ref="H66:H97" si="24">K66/$E66</f>
        <v>0</v>
      </c>
      <c r="I66" s="287">
        <f>'100'!F29</f>
        <v>0</v>
      </c>
      <c r="J66" s="287">
        <f>'100'!F11</f>
        <v>0</v>
      </c>
      <c r="K66" s="287">
        <f>'100'!F24</f>
        <v>0</v>
      </c>
      <c r="L66" s="449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1:241" s="261" customFormat="1" ht="13.5" x14ac:dyDescent="0.2">
      <c r="A67" s="288" t="s">
        <v>321</v>
      </c>
      <c r="B67" s="257">
        <v>2</v>
      </c>
      <c r="C67" s="262" t="s">
        <v>390</v>
      </c>
      <c r="D67" s="258" t="s">
        <v>7</v>
      </c>
      <c r="E67" s="245">
        <v>91</v>
      </c>
      <c r="F67" s="273">
        <f t="shared" si="22"/>
        <v>0</v>
      </c>
      <c r="G67" s="273">
        <f t="shared" si="23"/>
        <v>0</v>
      </c>
      <c r="H67" s="273">
        <f t="shared" si="24"/>
        <v>0</v>
      </c>
      <c r="I67" s="260">
        <f>'103'!F29</f>
        <v>0</v>
      </c>
      <c r="J67" s="260">
        <f>'103'!F11</f>
        <v>0</v>
      </c>
      <c r="K67" s="260">
        <f>'103'!F24</f>
        <v>0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1:241" s="261" customFormat="1" ht="25.5" x14ac:dyDescent="0.2">
      <c r="A68" s="212" t="s">
        <v>185</v>
      </c>
      <c r="B68" s="257">
        <v>3</v>
      </c>
      <c r="C68" s="262" t="s">
        <v>196</v>
      </c>
      <c r="D68" s="258" t="s">
        <v>7</v>
      </c>
      <c r="E68" s="245">
        <v>5</v>
      </c>
      <c r="F68" s="273">
        <f t="shared" si="22"/>
        <v>0</v>
      </c>
      <c r="G68" s="273">
        <f t="shared" si="23"/>
        <v>0</v>
      </c>
      <c r="H68" s="273">
        <f t="shared" si="24"/>
        <v>0</v>
      </c>
      <c r="I68" s="260">
        <f>'101'!F29</f>
        <v>0</v>
      </c>
      <c r="J68" s="260">
        <f>'101'!F11</f>
        <v>0</v>
      </c>
      <c r="K68" s="260">
        <f>'101'!F24</f>
        <v>0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1:241" s="261" customFormat="1" ht="12.75" customHeight="1" x14ac:dyDescent="0.2">
      <c r="A69" s="288" t="s">
        <v>113</v>
      </c>
      <c r="B69" s="257">
        <v>4</v>
      </c>
      <c r="C69" s="262" t="s">
        <v>511</v>
      </c>
      <c r="D69" s="258" t="s">
        <v>7</v>
      </c>
      <c r="E69" s="245">
        <v>3</v>
      </c>
      <c r="F69" s="273">
        <f t="shared" si="22"/>
        <v>0</v>
      </c>
      <c r="G69" s="273">
        <f t="shared" si="23"/>
        <v>0</v>
      </c>
      <c r="H69" s="273">
        <f t="shared" si="24"/>
        <v>0</v>
      </c>
      <c r="I69" s="260">
        <f>'111'!F29</f>
        <v>0</v>
      </c>
      <c r="J69" s="260">
        <f>'111'!F11</f>
        <v>0</v>
      </c>
      <c r="K69" s="260">
        <f>'111'!F24</f>
        <v>0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1:241" s="261" customFormat="1" ht="12.75" customHeight="1" x14ac:dyDescent="0.2">
      <c r="A70" s="288" t="s">
        <v>112</v>
      </c>
      <c r="B70" s="257">
        <v>5</v>
      </c>
      <c r="C70" s="262" t="s">
        <v>510</v>
      </c>
      <c r="D70" s="258" t="s">
        <v>7</v>
      </c>
      <c r="E70" s="245">
        <v>1</v>
      </c>
      <c r="F70" s="273">
        <f t="shared" ref="F70" si="25">I70/$E70</f>
        <v>0</v>
      </c>
      <c r="G70" s="273">
        <f t="shared" ref="G70" si="26">J70/$E70</f>
        <v>0</v>
      </c>
      <c r="H70" s="273">
        <f t="shared" ref="H70" si="27">K70/$E70</f>
        <v>0</v>
      </c>
      <c r="I70" s="260">
        <f>'110'!F29</f>
        <v>0</v>
      </c>
      <c r="J70" s="260">
        <f>'110'!F11</f>
        <v>0</v>
      </c>
      <c r="K70" s="260">
        <f>'110'!F24</f>
        <v>0</v>
      </c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1:241" s="261" customFormat="1" ht="25.5" x14ac:dyDescent="0.2">
      <c r="A71" s="288" t="s">
        <v>174</v>
      </c>
      <c r="B71" s="257">
        <v>6</v>
      </c>
      <c r="C71" s="262" t="s">
        <v>422</v>
      </c>
      <c r="D71" s="258" t="s">
        <v>7</v>
      </c>
      <c r="E71" s="245">
        <v>98</v>
      </c>
      <c r="F71" s="273">
        <f t="shared" si="22"/>
        <v>0</v>
      </c>
      <c r="G71" s="273">
        <f t="shared" si="23"/>
        <v>0</v>
      </c>
      <c r="H71" s="273">
        <f t="shared" si="24"/>
        <v>0</v>
      </c>
      <c r="I71" s="260">
        <f>'102'!F29</f>
        <v>0</v>
      </c>
      <c r="J71" s="260">
        <f>'102'!F11</f>
        <v>0</v>
      </c>
      <c r="K71" s="260">
        <f>'102'!F24</f>
        <v>0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</row>
    <row r="72" spans="1:241" s="261" customFormat="1" ht="13.5" x14ac:dyDescent="0.2">
      <c r="A72" s="288" t="s">
        <v>130</v>
      </c>
      <c r="B72" s="257">
        <v>7</v>
      </c>
      <c r="C72" s="262" t="s">
        <v>420</v>
      </c>
      <c r="D72" s="258" t="s">
        <v>106</v>
      </c>
      <c r="E72" s="216">
        <v>82</v>
      </c>
      <c r="F72" s="273">
        <f t="shared" si="22"/>
        <v>0</v>
      </c>
      <c r="G72" s="273">
        <f t="shared" si="23"/>
        <v>0</v>
      </c>
      <c r="H72" s="273">
        <f t="shared" si="24"/>
        <v>0</v>
      </c>
      <c r="I72" s="260">
        <f>'112'!F31</f>
        <v>0</v>
      </c>
      <c r="J72" s="260">
        <f>'112'!F11</f>
        <v>0</v>
      </c>
      <c r="K72" s="260">
        <f>'112'!F26</f>
        <v>0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1:241" s="261" customFormat="1" ht="13.5" x14ac:dyDescent="0.2">
      <c r="A73" s="288" t="s">
        <v>115</v>
      </c>
      <c r="B73" s="257">
        <v>8</v>
      </c>
      <c r="C73" s="262" t="s">
        <v>245</v>
      </c>
      <c r="D73" s="258" t="s">
        <v>106</v>
      </c>
      <c r="E73" s="263">
        <v>2250</v>
      </c>
      <c r="F73" s="273">
        <f t="shared" si="22"/>
        <v>0</v>
      </c>
      <c r="G73" s="273">
        <f t="shared" si="23"/>
        <v>0</v>
      </c>
      <c r="H73" s="273">
        <f t="shared" si="24"/>
        <v>0</v>
      </c>
      <c r="I73" s="260">
        <f>'113'!F29</f>
        <v>0</v>
      </c>
      <c r="J73" s="260">
        <f>'113'!F11</f>
        <v>0</v>
      </c>
      <c r="K73" s="260">
        <f>'113'!F24</f>
        <v>0</v>
      </c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1:241" s="261" customFormat="1" ht="13.5" x14ac:dyDescent="0.2">
      <c r="A74" s="288" t="s">
        <v>116</v>
      </c>
      <c r="B74" s="257">
        <v>9</v>
      </c>
      <c r="C74" s="262" t="s">
        <v>246</v>
      </c>
      <c r="D74" s="258" t="s">
        <v>106</v>
      </c>
      <c r="E74" s="263">
        <v>2830</v>
      </c>
      <c r="F74" s="273">
        <f t="shared" si="22"/>
        <v>0</v>
      </c>
      <c r="G74" s="273">
        <f t="shared" si="23"/>
        <v>0</v>
      </c>
      <c r="H74" s="273">
        <f t="shared" si="24"/>
        <v>0</v>
      </c>
      <c r="I74" s="260">
        <f>'114'!F29</f>
        <v>0</v>
      </c>
      <c r="J74" s="260">
        <f>'114'!F11</f>
        <v>0</v>
      </c>
      <c r="K74" s="260">
        <f>'114'!F24</f>
        <v>0</v>
      </c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pans="1:241" s="261" customFormat="1" ht="13.5" x14ac:dyDescent="0.2">
      <c r="A75" s="288" t="s">
        <v>310</v>
      </c>
      <c r="B75" s="257">
        <v>10</v>
      </c>
      <c r="C75" s="262" t="s">
        <v>309</v>
      </c>
      <c r="D75" s="258" t="s">
        <v>106</v>
      </c>
      <c r="E75" s="263">
        <v>50</v>
      </c>
      <c r="F75" s="273">
        <f t="shared" si="22"/>
        <v>0</v>
      </c>
      <c r="G75" s="273">
        <f t="shared" si="23"/>
        <v>0</v>
      </c>
      <c r="H75" s="273">
        <f t="shared" si="24"/>
        <v>0</v>
      </c>
      <c r="I75" s="260">
        <f>'117'!F29</f>
        <v>0</v>
      </c>
      <c r="J75" s="260">
        <f>'117'!F11</f>
        <v>0</v>
      </c>
      <c r="K75" s="260">
        <f>'117'!F24</f>
        <v>0</v>
      </c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1:241" s="261" customFormat="1" ht="13.5" x14ac:dyDescent="0.2">
      <c r="A76" s="288" t="s">
        <v>312</v>
      </c>
      <c r="B76" s="257">
        <v>11</v>
      </c>
      <c r="C76" s="262" t="s">
        <v>313</v>
      </c>
      <c r="D76" s="258" t="s">
        <v>106</v>
      </c>
      <c r="E76" s="263">
        <v>1945</v>
      </c>
      <c r="F76" s="273">
        <f t="shared" si="22"/>
        <v>0</v>
      </c>
      <c r="G76" s="273">
        <f t="shared" si="23"/>
        <v>0</v>
      </c>
      <c r="H76" s="273">
        <f t="shared" si="24"/>
        <v>0</v>
      </c>
      <c r="I76" s="260">
        <f>'132'!F29</f>
        <v>0</v>
      </c>
      <c r="J76" s="260">
        <f>'132'!F11</f>
        <v>0</v>
      </c>
      <c r="K76" s="260">
        <f>'132'!F24</f>
        <v>0</v>
      </c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1:241" s="261" customFormat="1" ht="13.5" x14ac:dyDescent="0.2">
      <c r="A77" s="288" t="s">
        <v>165</v>
      </c>
      <c r="B77" s="257">
        <v>12</v>
      </c>
      <c r="C77" s="262" t="s">
        <v>247</v>
      </c>
      <c r="D77" s="258" t="s">
        <v>106</v>
      </c>
      <c r="E77" s="263">
        <v>45</v>
      </c>
      <c r="F77" s="273">
        <f t="shared" si="22"/>
        <v>0</v>
      </c>
      <c r="G77" s="273">
        <f t="shared" si="23"/>
        <v>0</v>
      </c>
      <c r="H77" s="273">
        <f t="shared" si="24"/>
        <v>0</v>
      </c>
      <c r="I77" s="260">
        <f>'114а'!F29</f>
        <v>0</v>
      </c>
      <c r="J77" s="260">
        <f>'114а'!F11</f>
        <v>0</v>
      </c>
      <c r="K77" s="260">
        <f>'114а'!F24</f>
        <v>0</v>
      </c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1:241" s="261" customFormat="1" ht="13.5" x14ac:dyDescent="0.2">
      <c r="A78" s="288" t="s">
        <v>164</v>
      </c>
      <c r="B78" s="257">
        <v>13</v>
      </c>
      <c r="C78" s="262" t="s">
        <v>306</v>
      </c>
      <c r="D78" s="258" t="s">
        <v>106</v>
      </c>
      <c r="E78" s="263">
        <v>75</v>
      </c>
      <c r="F78" s="273">
        <f t="shared" si="22"/>
        <v>0</v>
      </c>
      <c r="G78" s="273">
        <f t="shared" si="23"/>
        <v>0</v>
      </c>
      <c r="H78" s="273">
        <f t="shared" si="24"/>
        <v>0</v>
      </c>
      <c r="I78" s="260">
        <f>'113а'!F29</f>
        <v>0</v>
      </c>
      <c r="J78" s="260">
        <f>'113а'!F11</f>
        <v>0</v>
      </c>
      <c r="K78" s="260">
        <f>'113а'!F24</f>
        <v>0</v>
      </c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1:241" s="261" customFormat="1" ht="13.5" x14ac:dyDescent="0.2">
      <c r="A79" s="288" t="s">
        <v>118</v>
      </c>
      <c r="B79" s="257">
        <v>14</v>
      </c>
      <c r="C79" s="262" t="s">
        <v>193</v>
      </c>
      <c r="D79" s="258" t="s">
        <v>106</v>
      </c>
      <c r="E79" s="263">
        <v>85</v>
      </c>
      <c r="F79" s="273">
        <f t="shared" si="22"/>
        <v>0</v>
      </c>
      <c r="G79" s="273">
        <f t="shared" si="23"/>
        <v>0</v>
      </c>
      <c r="H79" s="273">
        <f t="shared" si="24"/>
        <v>0</v>
      </c>
      <c r="I79" s="260">
        <f>'116'!F29</f>
        <v>0</v>
      </c>
      <c r="J79" s="260">
        <f>'116'!F11</f>
        <v>0</v>
      </c>
      <c r="K79" s="260">
        <f>'116'!F24</f>
        <v>0</v>
      </c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1:241" s="261" customFormat="1" ht="25.5" x14ac:dyDescent="0.2">
      <c r="A80" s="288" t="s">
        <v>114</v>
      </c>
      <c r="B80" s="257">
        <v>15</v>
      </c>
      <c r="C80" s="262" t="s">
        <v>131</v>
      </c>
      <c r="D80" s="258" t="s">
        <v>106</v>
      </c>
      <c r="E80" s="263">
        <v>8235</v>
      </c>
      <c r="F80" s="273">
        <f t="shared" si="22"/>
        <v>0</v>
      </c>
      <c r="G80" s="273">
        <f t="shared" si="23"/>
        <v>0</v>
      </c>
      <c r="H80" s="273">
        <f t="shared" si="24"/>
        <v>0</v>
      </c>
      <c r="I80" s="260">
        <f>'118'!F29</f>
        <v>0</v>
      </c>
      <c r="J80" s="260">
        <f>'118'!F11</f>
        <v>0</v>
      </c>
      <c r="K80" s="260">
        <f>'118'!F24</f>
        <v>0</v>
      </c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pans="1:24" s="261" customFormat="1" ht="13.5" customHeight="1" x14ac:dyDescent="0.2">
      <c r="A81" s="288" t="s">
        <v>119</v>
      </c>
      <c r="B81" s="257">
        <v>16</v>
      </c>
      <c r="C81" s="262" t="s">
        <v>324</v>
      </c>
      <c r="D81" s="258" t="s">
        <v>106</v>
      </c>
      <c r="E81" s="263">
        <v>145</v>
      </c>
      <c r="F81" s="273">
        <f t="shared" si="22"/>
        <v>0</v>
      </c>
      <c r="G81" s="273">
        <f t="shared" si="23"/>
        <v>0</v>
      </c>
      <c r="H81" s="273">
        <f t="shared" si="24"/>
        <v>0</v>
      </c>
      <c r="I81" s="260">
        <f>'119'!F29</f>
        <v>0</v>
      </c>
      <c r="J81" s="260">
        <f>'119'!F11</f>
        <v>0</v>
      </c>
      <c r="K81" s="260">
        <f>'119'!F24</f>
        <v>0</v>
      </c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1:24" s="261" customFormat="1" ht="13.5" customHeight="1" x14ac:dyDescent="0.2">
      <c r="A82" s="288" t="s">
        <v>316</v>
      </c>
      <c r="B82" s="257">
        <v>17</v>
      </c>
      <c r="C82" s="262" t="s">
        <v>325</v>
      </c>
      <c r="D82" s="258" t="s">
        <v>106</v>
      </c>
      <c r="E82" s="263">
        <v>224</v>
      </c>
      <c r="F82" s="273">
        <f t="shared" si="22"/>
        <v>0</v>
      </c>
      <c r="G82" s="273">
        <f t="shared" si="23"/>
        <v>0</v>
      </c>
      <c r="H82" s="273">
        <f t="shared" si="24"/>
        <v>0</v>
      </c>
      <c r="I82" s="260">
        <f>'133'!F29</f>
        <v>0</v>
      </c>
      <c r="J82" s="260">
        <f>'133'!F11</f>
        <v>0</v>
      </c>
      <c r="K82" s="260">
        <f>'133'!F24</f>
        <v>0</v>
      </c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1:24" s="261" customFormat="1" ht="13.5" x14ac:dyDescent="0.2">
      <c r="A83" s="288" t="s">
        <v>317</v>
      </c>
      <c r="B83" s="257">
        <v>18</v>
      </c>
      <c r="C83" s="262" t="s">
        <v>319</v>
      </c>
      <c r="D83" s="258" t="s">
        <v>106</v>
      </c>
      <c r="E83" s="263">
        <v>65</v>
      </c>
      <c r="F83" s="273">
        <f t="shared" si="22"/>
        <v>0</v>
      </c>
      <c r="G83" s="273">
        <f t="shared" si="23"/>
        <v>0</v>
      </c>
      <c r="H83" s="273">
        <f t="shared" si="24"/>
        <v>0</v>
      </c>
      <c r="I83" s="260">
        <f>'117а'!F29</f>
        <v>0</v>
      </c>
      <c r="J83" s="260">
        <f>'117а'!F11</f>
        <v>0</v>
      </c>
      <c r="K83" s="260">
        <f>'117а'!F24</f>
        <v>0</v>
      </c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1:24" s="261" customFormat="1" ht="13.5" x14ac:dyDescent="0.2">
      <c r="A84" s="288" t="s">
        <v>117</v>
      </c>
      <c r="B84" s="257">
        <v>19</v>
      </c>
      <c r="C84" s="262" t="s">
        <v>162</v>
      </c>
      <c r="D84" s="258" t="s">
        <v>106</v>
      </c>
      <c r="E84" s="263">
        <v>870</v>
      </c>
      <c r="F84" s="273">
        <f t="shared" si="22"/>
        <v>0</v>
      </c>
      <c r="G84" s="273">
        <f t="shared" si="23"/>
        <v>0</v>
      </c>
      <c r="H84" s="273">
        <f t="shared" si="24"/>
        <v>0</v>
      </c>
      <c r="I84" s="260">
        <f>'115'!F29</f>
        <v>0</v>
      </c>
      <c r="J84" s="260">
        <f>'115'!F11</f>
        <v>0</v>
      </c>
      <c r="K84" s="260">
        <f>'115'!F24</f>
        <v>0</v>
      </c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1:24" s="261" customFormat="1" ht="13.5" x14ac:dyDescent="0.2">
      <c r="A85" s="288" t="s">
        <v>203</v>
      </c>
      <c r="B85" s="257">
        <v>20</v>
      </c>
      <c r="C85" s="298" t="s">
        <v>382</v>
      </c>
      <c r="D85" s="258" t="s">
        <v>7</v>
      </c>
      <c r="E85" s="263">
        <v>1</v>
      </c>
      <c r="F85" s="273">
        <f t="shared" si="22"/>
        <v>0</v>
      </c>
      <c r="G85" s="273">
        <f t="shared" si="23"/>
        <v>0</v>
      </c>
      <c r="H85" s="273">
        <f t="shared" si="24"/>
        <v>0</v>
      </c>
      <c r="I85" s="260">
        <f>'29'!F29</f>
        <v>0</v>
      </c>
      <c r="J85" s="260">
        <f>'29'!F11</f>
        <v>0</v>
      </c>
      <c r="K85" s="260">
        <f>'29'!F24</f>
        <v>0</v>
      </c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pans="1:24" s="261" customFormat="1" ht="13.5" x14ac:dyDescent="0.2">
      <c r="A86" s="288" t="s">
        <v>192</v>
      </c>
      <c r="B86" s="257">
        <v>21</v>
      </c>
      <c r="C86" s="262" t="s">
        <v>191</v>
      </c>
      <c r="D86" s="258" t="s">
        <v>7</v>
      </c>
      <c r="E86" s="263">
        <v>4</v>
      </c>
      <c r="F86" s="273">
        <f t="shared" si="22"/>
        <v>0</v>
      </c>
      <c r="G86" s="273">
        <f t="shared" si="23"/>
        <v>0</v>
      </c>
      <c r="H86" s="273">
        <f t="shared" si="24"/>
        <v>0</v>
      </c>
      <c r="I86" s="260">
        <f>'129'!F29</f>
        <v>0</v>
      </c>
      <c r="J86" s="260">
        <f>'129'!F11</f>
        <v>0</v>
      </c>
      <c r="K86" s="260">
        <f>'129'!F24</f>
        <v>0</v>
      </c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</row>
    <row r="87" spans="1:24" s="261" customFormat="1" ht="13.5" x14ac:dyDescent="0.2">
      <c r="A87" s="288" t="s">
        <v>120</v>
      </c>
      <c r="B87" s="257">
        <v>22</v>
      </c>
      <c r="C87" s="262" t="s">
        <v>232</v>
      </c>
      <c r="D87" s="258" t="s">
        <v>7</v>
      </c>
      <c r="E87" s="263">
        <v>1</v>
      </c>
      <c r="F87" s="273">
        <f t="shared" si="22"/>
        <v>0</v>
      </c>
      <c r="G87" s="273">
        <f t="shared" si="23"/>
        <v>0</v>
      </c>
      <c r="H87" s="273">
        <f t="shared" si="24"/>
        <v>0</v>
      </c>
      <c r="I87" s="260">
        <f>'121'!F29</f>
        <v>0</v>
      </c>
      <c r="J87" s="260">
        <f>'121'!F7</f>
        <v>0</v>
      </c>
      <c r="K87" s="260">
        <f>'121'!F24</f>
        <v>0</v>
      </c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pans="1:24" s="261" customFormat="1" ht="13.5" x14ac:dyDescent="0.2">
      <c r="A88" s="288" t="s">
        <v>121</v>
      </c>
      <c r="B88" s="257">
        <v>23</v>
      </c>
      <c r="C88" s="262" t="s">
        <v>210</v>
      </c>
      <c r="D88" s="258" t="s">
        <v>7</v>
      </c>
      <c r="E88" s="263">
        <v>1</v>
      </c>
      <c r="F88" s="273">
        <f t="shared" si="22"/>
        <v>0</v>
      </c>
      <c r="G88" s="273">
        <f t="shared" si="23"/>
        <v>0</v>
      </c>
      <c r="H88" s="273">
        <f t="shared" si="24"/>
        <v>0</v>
      </c>
      <c r="I88" s="260">
        <f>'122'!F29</f>
        <v>0</v>
      </c>
      <c r="J88" s="260">
        <f>'122'!F11</f>
        <v>0</v>
      </c>
      <c r="K88" s="260">
        <f>'122'!F24</f>
        <v>0</v>
      </c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1:24" s="261" customFormat="1" ht="13.5" x14ac:dyDescent="0.2">
      <c r="A89" s="288" t="s">
        <v>157</v>
      </c>
      <c r="B89" s="257">
        <v>24</v>
      </c>
      <c r="C89" s="262" t="s">
        <v>211</v>
      </c>
      <c r="D89" s="258" t="s">
        <v>7</v>
      </c>
      <c r="E89" s="263">
        <v>1</v>
      </c>
      <c r="F89" s="273">
        <f t="shared" si="22"/>
        <v>0</v>
      </c>
      <c r="G89" s="273">
        <f t="shared" si="23"/>
        <v>0</v>
      </c>
      <c r="H89" s="273">
        <f t="shared" si="24"/>
        <v>0</v>
      </c>
      <c r="I89" s="260">
        <f>'130'!F29</f>
        <v>0</v>
      </c>
      <c r="J89" s="260">
        <f>'130'!F11</f>
        <v>0</v>
      </c>
      <c r="K89" s="260">
        <f>'130'!F24</f>
        <v>0</v>
      </c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1:24" s="261" customFormat="1" ht="13.5" x14ac:dyDescent="0.2">
      <c r="A90" s="288" t="s">
        <v>212</v>
      </c>
      <c r="B90" s="257">
        <v>25</v>
      </c>
      <c r="C90" s="262" t="s">
        <v>213</v>
      </c>
      <c r="D90" s="258" t="s">
        <v>7</v>
      </c>
      <c r="E90" s="263">
        <v>1</v>
      </c>
      <c r="F90" s="273">
        <f t="shared" si="22"/>
        <v>0</v>
      </c>
      <c r="G90" s="273">
        <f t="shared" si="23"/>
        <v>0</v>
      </c>
      <c r="H90" s="273">
        <f t="shared" si="24"/>
        <v>0</v>
      </c>
      <c r="I90" s="260">
        <f>'131'!F29</f>
        <v>0</v>
      </c>
      <c r="J90" s="260">
        <f>'131'!F11</f>
        <v>0</v>
      </c>
      <c r="K90" s="260">
        <f>'131'!F24</f>
        <v>0</v>
      </c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1:24" s="261" customFormat="1" ht="13.5" x14ac:dyDescent="0.2">
      <c r="A91" s="288" t="s">
        <v>125</v>
      </c>
      <c r="B91" s="257">
        <v>26</v>
      </c>
      <c r="C91" s="262" t="s">
        <v>224</v>
      </c>
      <c r="D91" s="258" t="s">
        <v>7</v>
      </c>
      <c r="E91" s="263">
        <v>1</v>
      </c>
      <c r="F91" s="273">
        <f t="shared" si="22"/>
        <v>0</v>
      </c>
      <c r="G91" s="273">
        <f t="shared" si="23"/>
        <v>0</v>
      </c>
      <c r="H91" s="273">
        <f t="shared" si="24"/>
        <v>0</v>
      </c>
      <c r="I91" s="260">
        <f>'125'!F29</f>
        <v>0</v>
      </c>
      <c r="J91" s="260">
        <f>'125'!F11</f>
        <v>0</v>
      </c>
      <c r="K91" s="260">
        <f>'125'!F24</f>
        <v>0</v>
      </c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1:24" s="261" customFormat="1" ht="13.5" x14ac:dyDescent="0.2">
      <c r="A92" s="288" t="s">
        <v>122</v>
      </c>
      <c r="B92" s="257">
        <v>27</v>
      </c>
      <c r="C92" s="262" t="s">
        <v>123</v>
      </c>
      <c r="D92" s="258" t="s">
        <v>7</v>
      </c>
      <c r="E92" s="263">
        <v>125</v>
      </c>
      <c r="F92" s="273">
        <f t="shared" si="22"/>
        <v>0</v>
      </c>
      <c r="G92" s="273">
        <f t="shared" si="23"/>
        <v>0</v>
      </c>
      <c r="H92" s="273">
        <f t="shared" si="24"/>
        <v>0</v>
      </c>
      <c r="I92" s="260">
        <f>'123'!F29</f>
        <v>0</v>
      </c>
      <c r="J92" s="260">
        <f>'123'!F11</f>
        <v>0</v>
      </c>
      <c r="K92" s="260">
        <f>'123'!F24</f>
        <v>0</v>
      </c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1:24" s="261" customFormat="1" ht="13.5" x14ac:dyDescent="0.2">
      <c r="A93" s="288" t="s">
        <v>124</v>
      </c>
      <c r="B93" s="257">
        <v>28</v>
      </c>
      <c r="C93" s="262" t="s">
        <v>227</v>
      </c>
      <c r="D93" s="258" t="s">
        <v>7</v>
      </c>
      <c r="E93" s="263">
        <f>38+27</f>
        <v>65</v>
      </c>
      <c r="F93" s="273">
        <f t="shared" si="22"/>
        <v>0</v>
      </c>
      <c r="G93" s="273">
        <f t="shared" si="23"/>
        <v>0</v>
      </c>
      <c r="H93" s="273">
        <f t="shared" si="24"/>
        <v>0</v>
      </c>
      <c r="I93" s="260">
        <f>'124'!F29</f>
        <v>0</v>
      </c>
      <c r="J93" s="260">
        <f>'124'!F11</f>
        <v>0</v>
      </c>
      <c r="K93" s="260">
        <f>'124'!F24</f>
        <v>0</v>
      </c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1:24" s="261" customFormat="1" ht="13.5" x14ac:dyDescent="0.2">
      <c r="A94" s="288" t="s">
        <v>208</v>
      </c>
      <c r="B94" s="257">
        <v>29</v>
      </c>
      <c r="C94" s="262" t="s">
        <v>293</v>
      </c>
      <c r="D94" s="258" t="s">
        <v>7</v>
      </c>
      <c r="E94" s="263">
        <v>2</v>
      </c>
      <c r="F94" s="273">
        <f t="shared" si="22"/>
        <v>0</v>
      </c>
      <c r="G94" s="273">
        <f t="shared" si="23"/>
        <v>0</v>
      </c>
      <c r="H94" s="273">
        <f t="shared" si="24"/>
        <v>0</v>
      </c>
      <c r="I94" s="260">
        <f>'120'!F29</f>
        <v>0</v>
      </c>
      <c r="J94" s="260">
        <f>'120'!F11</f>
        <v>0</v>
      </c>
      <c r="K94" s="260">
        <f>'120'!F24</f>
        <v>0</v>
      </c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1:24" s="16" customFormat="1" ht="13.5" x14ac:dyDescent="0.2">
      <c r="A95" s="212" t="s">
        <v>126</v>
      </c>
      <c r="B95" s="257">
        <v>30</v>
      </c>
      <c r="C95" s="18" t="s">
        <v>364</v>
      </c>
      <c r="D95" s="22" t="s">
        <v>106</v>
      </c>
      <c r="E95" s="263">
        <v>5.7</v>
      </c>
      <c r="F95" s="273">
        <f t="shared" si="22"/>
        <v>0</v>
      </c>
      <c r="G95" s="273">
        <f t="shared" si="23"/>
        <v>0</v>
      </c>
      <c r="H95" s="273">
        <f t="shared" si="24"/>
        <v>0</v>
      </c>
      <c r="I95" s="289">
        <f>'126'!F29</f>
        <v>0</v>
      </c>
      <c r="J95" s="289">
        <f>'126'!F11</f>
        <v>0</v>
      </c>
      <c r="K95" s="289">
        <f>'126'!F24</f>
        <v>0</v>
      </c>
    </row>
    <row r="96" spans="1:24" s="16" customFormat="1" ht="13.5" x14ac:dyDescent="0.2">
      <c r="A96" s="212" t="s">
        <v>127</v>
      </c>
      <c r="B96" s="257">
        <v>31</v>
      </c>
      <c r="C96" s="18" t="s">
        <v>128</v>
      </c>
      <c r="D96" s="22" t="s">
        <v>7</v>
      </c>
      <c r="E96" s="216">
        <v>1</v>
      </c>
      <c r="F96" s="273">
        <f t="shared" si="22"/>
        <v>0</v>
      </c>
      <c r="G96" s="273">
        <f t="shared" si="23"/>
        <v>0</v>
      </c>
      <c r="H96" s="273">
        <f t="shared" si="24"/>
        <v>0</v>
      </c>
      <c r="I96" s="289">
        <f>'127'!F29</f>
        <v>0</v>
      </c>
      <c r="J96" s="289">
        <f>'127'!F11</f>
        <v>0</v>
      </c>
      <c r="K96" s="289">
        <f>'127'!F24</f>
        <v>0</v>
      </c>
    </row>
    <row r="97" spans="1:253" s="16" customFormat="1" ht="26.25" thickBot="1" x14ac:dyDescent="0.25">
      <c r="A97" s="274" t="s">
        <v>186</v>
      </c>
      <c r="B97" s="462">
        <v>32</v>
      </c>
      <c r="C97" s="276" t="s">
        <v>179</v>
      </c>
      <c r="D97" s="293" t="s">
        <v>7</v>
      </c>
      <c r="E97" s="297">
        <v>1</v>
      </c>
      <c r="F97" s="279">
        <f t="shared" si="22"/>
        <v>0</v>
      </c>
      <c r="G97" s="279">
        <f t="shared" si="23"/>
        <v>0</v>
      </c>
      <c r="H97" s="279">
        <f t="shared" si="24"/>
        <v>0</v>
      </c>
      <c r="I97" s="294">
        <f>'128'!F29</f>
        <v>0</v>
      </c>
      <c r="J97" s="294">
        <f>'128'!F11</f>
        <v>0</v>
      </c>
      <c r="K97" s="294">
        <f>'128'!F24</f>
        <v>0</v>
      </c>
    </row>
    <row r="98" spans="1:253" s="8" customFormat="1" ht="19.5" thickBot="1" x14ac:dyDescent="0.35">
      <c r="A98" s="486" t="s">
        <v>138</v>
      </c>
      <c r="B98" s="487"/>
      <c r="C98" s="487"/>
      <c r="D98" s="487"/>
      <c r="E98" s="487"/>
      <c r="F98" s="17"/>
      <c r="G98" s="17"/>
      <c r="H98" s="17"/>
      <c r="I98" s="17">
        <f>SUM(I99:I103)</f>
        <v>0</v>
      </c>
      <c r="J98" s="17">
        <f>SUM(J99:J103)</f>
        <v>0</v>
      </c>
      <c r="K98" s="17">
        <f>SUM(K99:K103)</f>
        <v>0</v>
      </c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</row>
    <row r="99" spans="1:253" s="8" customFormat="1" ht="14.25" customHeight="1" x14ac:dyDescent="0.3">
      <c r="A99" s="143" t="s">
        <v>139</v>
      </c>
      <c r="B99" s="146">
        <v>1</v>
      </c>
      <c r="C99" s="204" t="s">
        <v>276</v>
      </c>
      <c r="D99" s="295" t="s">
        <v>5</v>
      </c>
      <c r="E99" s="256">
        <v>1900</v>
      </c>
      <c r="F99" s="214">
        <f t="shared" ref="F99:H103" si="28">I99/$E99</f>
        <v>0</v>
      </c>
      <c r="G99" s="214">
        <f t="shared" si="28"/>
        <v>0</v>
      </c>
      <c r="H99" s="214">
        <f t="shared" si="28"/>
        <v>0</v>
      </c>
      <c r="I99" s="296">
        <f>'139'!F29</f>
        <v>0</v>
      </c>
      <c r="J99" s="296">
        <f>'139'!F11</f>
        <v>0</v>
      </c>
      <c r="K99" s="296">
        <f>'139'!F24</f>
        <v>0</v>
      </c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</row>
    <row r="100" spans="1:253" s="16" customFormat="1" ht="14.25" customHeight="1" x14ac:dyDescent="0.2">
      <c r="A100" s="212" t="s">
        <v>140</v>
      </c>
      <c r="B100" s="145">
        <v>2</v>
      </c>
      <c r="C100" s="18" t="s">
        <v>278</v>
      </c>
      <c r="D100" s="22" t="s">
        <v>7</v>
      </c>
      <c r="E100" s="216">
        <v>11</v>
      </c>
      <c r="F100" s="273">
        <f t="shared" si="28"/>
        <v>0</v>
      </c>
      <c r="G100" s="273">
        <f t="shared" si="28"/>
        <v>0</v>
      </c>
      <c r="H100" s="273">
        <f t="shared" si="28"/>
        <v>0</v>
      </c>
      <c r="I100" s="289">
        <f>'141'!F29</f>
        <v>0</v>
      </c>
      <c r="J100" s="289">
        <f>'141'!F11</f>
        <v>0</v>
      </c>
      <c r="K100" s="289">
        <f>'141'!F24</f>
        <v>0</v>
      </c>
    </row>
    <row r="101" spans="1:253" s="8" customFormat="1" ht="14.25" customHeight="1" x14ac:dyDescent="0.3">
      <c r="A101" s="212" t="s">
        <v>141</v>
      </c>
      <c r="B101" s="145">
        <v>3</v>
      </c>
      <c r="C101" s="18" t="s">
        <v>248</v>
      </c>
      <c r="D101" s="22" t="s">
        <v>7</v>
      </c>
      <c r="E101" s="216">
        <v>4</v>
      </c>
      <c r="F101" s="273">
        <f t="shared" si="28"/>
        <v>0</v>
      </c>
      <c r="G101" s="273">
        <f t="shared" si="28"/>
        <v>0</v>
      </c>
      <c r="H101" s="273">
        <f t="shared" si="28"/>
        <v>0</v>
      </c>
      <c r="I101" s="289">
        <f>'142'!F29</f>
        <v>0</v>
      </c>
      <c r="J101" s="289">
        <f>'142'!F11</f>
        <v>0</v>
      </c>
      <c r="K101" s="289">
        <f>'142'!F24</f>
        <v>0</v>
      </c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</row>
    <row r="102" spans="1:253" s="8" customFormat="1" ht="14.25" customHeight="1" x14ac:dyDescent="0.3">
      <c r="A102" s="212" t="s">
        <v>215</v>
      </c>
      <c r="B102" s="145">
        <v>4</v>
      </c>
      <c r="C102" s="18" t="s">
        <v>287</v>
      </c>
      <c r="D102" s="22" t="s">
        <v>106</v>
      </c>
      <c r="E102" s="216">
        <v>125</v>
      </c>
      <c r="F102" s="273">
        <f t="shared" si="28"/>
        <v>0</v>
      </c>
      <c r="G102" s="273">
        <f t="shared" si="28"/>
        <v>0</v>
      </c>
      <c r="H102" s="273">
        <f t="shared" si="28"/>
        <v>0</v>
      </c>
      <c r="I102" s="289">
        <f>'145'!F29</f>
        <v>0</v>
      </c>
      <c r="J102" s="289">
        <f>'145'!F11</f>
        <v>0</v>
      </c>
      <c r="K102" s="289">
        <f>'145'!F24</f>
        <v>0</v>
      </c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</row>
    <row r="103" spans="1:253" s="8" customFormat="1" ht="14.25" customHeight="1" thickBot="1" x14ac:dyDescent="0.35">
      <c r="A103" s="274" t="s">
        <v>142</v>
      </c>
      <c r="B103" s="292">
        <v>5</v>
      </c>
      <c r="C103" s="276" t="s">
        <v>301</v>
      </c>
      <c r="D103" s="293" t="s">
        <v>7</v>
      </c>
      <c r="E103" s="297">
        <v>1</v>
      </c>
      <c r="F103" s="279">
        <f t="shared" si="28"/>
        <v>0</v>
      </c>
      <c r="G103" s="279">
        <f t="shared" si="28"/>
        <v>0</v>
      </c>
      <c r="H103" s="279">
        <f t="shared" si="28"/>
        <v>0</v>
      </c>
      <c r="I103" s="294">
        <f>'144'!F29</f>
        <v>0</v>
      </c>
      <c r="J103" s="294">
        <f>'144'!F11</f>
        <v>0</v>
      </c>
      <c r="K103" s="294">
        <f>'144'!F24</f>
        <v>0</v>
      </c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</row>
    <row r="104" spans="1:253" s="8" customFormat="1" ht="19.5" thickBot="1" x14ac:dyDescent="0.35">
      <c r="A104" s="486" t="s">
        <v>189</v>
      </c>
      <c r="B104" s="487"/>
      <c r="C104" s="487"/>
      <c r="D104" s="487"/>
      <c r="E104" s="487"/>
      <c r="F104" s="17"/>
      <c r="G104" s="17"/>
      <c r="H104" s="17"/>
      <c r="I104" s="17">
        <f>SUM(I105:I106)</f>
        <v>0</v>
      </c>
      <c r="J104" s="17">
        <f>SUM(J105:J106)</f>
        <v>0</v>
      </c>
      <c r="K104" s="17">
        <f>SUM(K105:K106)</f>
        <v>0</v>
      </c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</row>
    <row r="105" spans="1:253" s="8" customFormat="1" ht="25.5" x14ac:dyDescent="0.3">
      <c r="A105" s="143" t="s">
        <v>188</v>
      </c>
      <c r="B105" s="146">
        <v>1</v>
      </c>
      <c r="C105" s="204" t="s">
        <v>383</v>
      </c>
      <c r="D105" s="295" t="s">
        <v>13</v>
      </c>
      <c r="E105" s="256">
        <v>1</v>
      </c>
      <c r="F105" s="214">
        <f t="shared" ref="F105:H106" si="29">I105/$E105</f>
        <v>0</v>
      </c>
      <c r="G105" s="214">
        <f t="shared" si="29"/>
        <v>0</v>
      </c>
      <c r="H105" s="214">
        <f t="shared" si="29"/>
        <v>0</v>
      </c>
      <c r="I105" s="296">
        <f>'199'!F68</f>
        <v>0</v>
      </c>
      <c r="J105" s="296">
        <f>'199'!F15</f>
        <v>0</v>
      </c>
      <c r="K105" s="296">
        <f>'199'!F67</f>
        <v>0</v>
      </c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</row>
    <row r="106" spans="1:253" s="8" customFormat="1" ht="26.25" thickBot="1" x14ac:dyDescent="0.35">
      <c r="A106" s="274" t="s">
        <v>255</v>
      </c>
      <c r="B106" s="292">
        <v>2</v>
      </c>
      <c r="C106" s="276" t="s">
        <v>384</v>
      </c>
      <c r="D106" s="293" t="s">
        <v>13</v>
      </c>
      <c r="E106" s="297">
        <v>1</v>
      </c>
      <c r="F106" s="279">
        <f t="shared" si="29"/>
        <v>0</v>
      </c>
      <c r="G106" s="279">
        <f t="shared" si="29"/>
        <v>0</v>
      </c>
      <c r="H106" s="279">
        <f t="shared" si="29"/>
        <v>0</v>
      </c>
      <c r="I106" s="294">
        <f>'200'!F38</f>
        <v>0</v>
      </c>
      <c r="J106" s="294">
        <f>'200'!F12</f>
        <v>0</v>
      </c>
      <c r="K106" s="294">
        <f>'200'!F37</f>
        <v>0</v>
      </c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</row>
    <row r="107" spans="1:253" s="8" customFormat="1" ht="19.5" thickBot="1" x14ac:dyDescent="0.35">
      <c r="A107" s="486" t="s">
        <v>519</v>
      </c>
      <c r="B107" s="487"/>
      <c r="C107" s="487"/>
      <c r="D107" s="487"/>
      <c r="E107" s="487"/>
      <c r="F107" s="17"/>
      <c r="G107" s="17"/>
      <c r="H107" s="17"/>
      <c r="I107" s="17">
        <f>SUM(I108)</f>
        <v>0</v>
      </c>
      <c r="J107" s="17">
        <f>SUM(J108)</f>
        <v>0</v>
      </c>
      <c r="K107" s="17">
        <f>SUM(K108)</f>
        <v>0</v>
      </c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</row>
    <row r="108" spans="1:253" s="8" customFormat="1" ht="18.75" x14ac:dyDescent="0.3">
      <c r="A108" s="143" t="s">
        <v>520</v>
      </c>
      <c r="B108" s="146">
        <v>1</v>
      </c>
      <c r="C108" s="204" t="s">
        <v>521</v>
      </c>
      <c r="D108" s="295" t="s">
        <v>522</v>
      </c>
      <c r="E108" s="256">
        <v>1</v>
      </c>
      <c r="F108" s="214">
        <f t="shared" ref="F108:H108" si="30">I108/$E108</f>
        <v>0</v>
      </c>
      <c r="G108" s="214">
        <f t="shared" si="30"/>
        <v>0</v>
      </c>
      <c r="H108" s="214">
        <f t="shared" si="30"/>
        <v>0</v>
      </c>
      <c r="I108" s="296">
        <f>ВО1!F27</f>
        <v>0</v>
      </c>
      <c r="J108" s="296">
        <f>ВО1!F10</f>
        <v>0</v>
      </c>
      <c r="K108" s="296">
        <f>ВО1!F22</f>
        <v>0</v>
      </c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</row>
    <row r="109" spans="1:253" ht="19.5" customHeight="1" x14ac:dyDescent="0.2">
      <c r="A109" s="484" t="s">
        <v>8</v>
      </c>
      <c r="B109" s="484"/>
      <c r="C109" s="484"/>
      <c r="D109" s="484"/>
      <c r="E109" s="246"/>
      <c r="F109" s="20"/>
      <c r="G109" s="20"/>
      <c r="H109" s="20"/>
      <c r="I109" s="439">
        <f>SUM(I8,I14,I64,I107)</f>
        <v>0</v>
      </c>
      <c r="J109" s="439">
        <f>SUM(J8,J14,J64,J107)</f>
        <v>0</v>
      </c>
      <c r="K109" s="439">
        <f>SUM(K8,K14,K64,K107)</f>
        <v>0</v>
      </c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</row>
    <row r="110" spans="1:253" ht="19.5" x14ac:dyDescent="0.35">
      <c r="A110" s="485" t="s">
        <v>9</v>
      </c>
      <c r="B110" s="485"/>
      <c r="C110" s="485"/>
      <c r="D110" s="485"/>
      <c r="E110" s="140" t="s">
        <v>14</v>
      </c>
      <c r="F110" s="140" t="s">
        <v>14</v>
      </c>
      <c r="G110" s="21"/>
      <c r="H110" s="21"/>
      <c r="I110" s="439"/>
      <c r="J110" s="439"/>
      <c r="K110" s="439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</row>
    <row r="111" spans="1:253" ht="19.5" x14ac:dyDescent="0.3">
      <c r="A111" s="491" t="s">
        <v>10</v>
      </c>
      <c r="B111" s="491"/>
      <c r="C111" s="491"/>
      <c r="D111" s="491"/>
      <c r="E111" s="21"/>
      <c r="F111" s="21"/>
      <c r="G111" s="21"/>
      <c r="H111" s="21"/>
      <c r="I111" s="440">
        <f>SUM('П1:145'!F27,'199'!F66,'200'!F36,'112'!F29)</f>
        <v>0</v>
      </c>
      <c r="J111" s="441"/>
      <c r="K111" s="439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8"/>
    </row>
    <row r="112" spans="1:253" ht="19.5" x14ac:dyDescent="0.3">
      <c r="A112" s="491" t="s">
        <v>11</v>
      </c>
      <c r="B112" s="491"/>
      <c r="C112" s="491"/>
      <c r="D112" s="491"/>
      <c r="E112" s="21"/>
      <c r="F112" s="21"/>
      <c r="G112" s="21"/>
      <c r="H112" s="21"/>
      <c r="I112" s="440">
        <f>SUM('П1:145'!F28,'199'!F67,'200'!F37,'112'!F30)</f>
        <v>0</v>
      </c>
      <c r="J112" s="439"/>
      <c r="K112" s="439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8"/>
    </row>
    <row r="113" spans="1:253" ht="18" customHeight="1" x14ac:dyDescent="0.35">
      <c r="A113" s="485" t="s">
        <v>12</v>
      </c>
      <c r="B113" s="485"/>
      <c r="C113" s="485"/>
      <c r="D113" s="485"/>
      <c r="E113" s="21"/>
      <c r="F113" s="21"/>
      <c r="G113" s="21"/>
      <c r="H113" s="21"/>
      <c r="I113" s="439">
        <f>SUM(I111:I112)</f>
        <v>0</v>
      </c>
      <c r="J113" s="439"/>
      <c r="K113" s="439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16"/>
    </row>
    <row r="114" spans="1:253" ht="19.5" x14ac:dyDescent="0.35">
      <c r="A114" s="485" t="s">
        <v>190</v>
      </c>
      <c r="B114" s="485"/>
      <c r="C114" s="485"/>
      <c r="D114" s="485"/>
      <c r="E114" s="21"/>
      <c r="F114" s="21"/>
      <c r="G114" s="21"/>
      <c r="H114" s="21"/>
      <c r="I114" s="440">
        <f>I113/6</f>
        <v>0</v>
      </c>
      <c r="J114" s="439"/>
      <c r="K114" s="439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/>
    </row>
    <row r="115" spans="1:253" x14ac:dyDescent="0.2">
      <c r="B115" s="122"/>
      <c r="C115" s="123"/>
      <c r="D115" s="124"/>
      <c r="E115" s="125"/>
      <c r="G115" s="5" t="s">
        <v>14</v>
      </c>
      <c r="I115" s="219" t="s">
        <v>14</v>
      </c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/>
    </row>
    <row r="116" spans="1:253" customFormat="1" ht="12.75" customHeight="1" x14ac:dyDescent="0.2">
      <c r="A116" s="1"/>
      <c r="B116" s="5"/>
      <c r="C116" s="5"/>
      <c r="D116" s="5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</row>
    <row r="117" spans="1:253" customFormat="1" x14ac:dyDescent="0.2">
      <c r="A117" s="1"/>
      <c r="B117" s="5"/>
      <c r="C117" s="5"/>
      <c r="D117" s="5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</row>
    <row r="118" spans="1:253" x14ac:dyDescent="0.2">
      <c r="B118" s="5"/>
      <c r="C118" s="5"/>
      <c r="D118" s="5"/>
      <c r="E118" s="1"/>
      <c r="F118" s="1"/>
      <c r="G118" s="1"/>
      <c r="H118" s="1"/>
      <c r="I118" s="1"/>
      <c r="J118" s="1"/>
      <c r="K118" s="1"/>
    </row>
    <row r="119" spans="1:253" x14ac:dyDescent="0.2">
      <c r="B119" s="5"/>
      <c r="C119" s="5"/>
      <c r="D119" s="5"/>
      <c r="E119" s="1"/>
      <c r="F119" s="1"/>
      <c r="G119" s="1"/>
      <c r="H119" s="1"/>
      <c r="I119" s="1"/>
      <c r="J119" s="1"/>
      <c r="K119" s="1"/>
    </row>
    <row r="120" spans="1:253" x14ac:dyDescent="0.2">
      <c r="B120" s="5"/>
      <c r="C120" s="5"/>
      <c r="D120" s="5"/>
      <c r="E120" s="1"/>
      <c r="F120" s="1"/>
      <c r="G120" s="1"/>
      <c r="H120" s="1"/>
      <c r="I120" s="1"/>
      <c r="J120" s="1"/>
      <c r="K120" s="1"/>
    </row>
    <row r="128" spans="1:253" x14ac:dyDescent="0.2">
      <c r="B128" s="5"/>
      <c r="C128" s="5"/>
      <c r="D128" s="5"/>
      <c r="E128" s="1"/>
      <c r="F128" s="1"/>
      <c r="G128" s="1"/>
      <c r="H128" s="1"/>
      <c r="I128" s="1"/>
      <c r="J128" s="1"/>
      <c r="K128" s="1"/>
    </row>
    <row r="129" spans="1:11" x14ac:dyDescent="0.2">
      <c r="B129" s="5"/>
      <c r="C129" s="5"/>
      <c r="D129" s="5"/>
      <c r="E129" s="1"/>
      <c r="F129" s="1"/>
      <c r="G129" s="1"/>
      <c r="H129" s="1"/>
      <c r="I129" s="1"/>
      <c r="J129" s="1"/>
      <c r="K129" s="1"/>
    </row>
    <row r="130" spans="1:11" x14ac:dyDescent="0.2">
      <c r="B130" s="5"/>
      <c r="C130" s="5"/>
      <c r="D130" s="5"/>
      <c r="E130" s="1"/>
      <c r="F130" s="1"/>
      <c r="G130" s="1"/>
      <c r="H130" s="1"/>
      <c r="I130" s="1"/>
      <c r="J130" s="1"/>
      <c r="K130" s="1"/>
    </row>
    <row r="131" spans="1:11" x14ac:dyDescent="0.2">
      <c r="A131" s="16"/>
      <c r="B131" s="135"/>
      <c r="C131" s="134"/>
      <c r="D131" s="135"/>
      <c r="E131" s="1"/>
      <c r="F131" s="1"/>
      <c r="G131" s="1"/>
      <c r="H131" s="1"/>
      <c r="I131" s="1"/>
      <c r="J131" s="1"/>
      <c r="K131" s="1"/>
    </row>
    <row r="132" spans="1:11" x14ac:dyDescent="0.2">
      <c r="B132" s="5"/>
      <c r="C132" s="5"/>
      <c r="D132" s="5"/>
      <c r="E132" s="1"/>
      <c r="F132" s="1"/>
      <c r="G132" s="1"/>
      <c r="H132" s="1"/>
      <c r="I132" s="1"/>
      <c r="J132" s="1"/>
      <c r="K132" s="1"/>
    </row>
    <row r="133" spans="1:11" x14ac:dyDescent="0.2">
      <c r="B133" s="5"/>
      <c r="C133" s="5"/>
      <c r="D133" s="5"/>
      <c r="E133" s="1"/>
      <c r="F133" s="1"/>
      <c r="G133" s="1"/>
      <c r="H133" s="1"/>
      <c r="I133" s="1"/>
      <c r="J133" s="1"/>
      <c r="K133" s="1"/>
    </row>
    <row r="134" spans="1:11" x14ac:dyDescent="0.2">
      <c r="B134" s="5"/>
      <c r="C134" s="5"/>
      <c r="D134" s="5"/>
      <c r="E134" s="1"/>
      <c r="F134" s="1"/>
      <c r="G134" s="1"/>
      <c r="H134" s="1"/>
      <c r="I134" s="1"/>
      <c r="J134" s="1"/>
      <c r="K134" s="1"/>
    </row>
    <row r="135" spans="1:11" x14ac:dyDescent="0.2">
      <c r="B135" s="5"/>
      <c r="C135" s="5"/>
      <c r="D135" s="5"/>
      <c r="E135" s="1"/>
      <c r="F135" s="1"/>
      <c r="G135" s="1"/>
      <c r="H135" s="1"/>
      <c r="I135" s="1"/>
      <c r="J135" s="1"/>
      <c r="K135" s="1"/>
    </row>
    <row r="136" spans="1:11" x14ac:dyDescent="0.2">
      <c r="B136" s="5"/>
      <c r="C136" s="5"/>
      <c r="D136" s="5"/>
      <c r="E136" s="1"/>
      <c r="F136" s="1"/>
      <c r="G136" s="1"/>
      <c r="H136" s="1"/>
      <c r="I136" s="1"/>
      <c r="J136" s="1"/>
      <c r="K136" s="1"/>
    </row>
    <row r="137" spans="1:11" x14ac:dyDescent="0.2">
      <c r="B137" s="5"/>
      <c r="C137" s="5"/>
      <c r="D137" s="5"/>
      <c r="E137" s="1"/>
      <c r="F137" s="1"/>
      <c r="G137" s="1"/>
      <c r="H137" s="1"/>
      <c r="I137" s="1"/>
      <c r="J137" s="1"/>
      <c r="K137" s="1"/>
    </row>
    <row r="138" spans="1:11" x14ac:dyDescent="0.2">
      <c r="B138" s="5"/>
      <c r="C138" s="5"/>
      <c r="D138" s="5"/>
      <c r="E138" s="1"/>
      <c r="F138" s="1"/>
      <c r="G138" s="1"/>
      <c r="H138" s="1"/>
      <c r="I138" s="1"/>
      <c r="J138" s="1"/>
      <c r="K138" s="1"/>
    </row>
    <row r="139" spans="1:11" x14ac:dyDescent="0.2">
      <c r="B139" s="5"/>
      <c r="C139" s="5"/>
      <c r="D139" s="5"/>
      <c r="E139" s="1"/>
      <c r="F139" s="1"/>
      <c r="G139" s="1"/>
      <c r="H139" s="1"/>
      <c r="I139" s="1"/>
      <c r="J139" s="1"/>
      <c r="K139" s="1"/>
    </row>
    <row r="140" spans="1:11" x14ac:dyDescent="0.2">
      <c r="B140" s="5"/>
      <c r="C140" s="5"/>
      <c r="D140" s="5"/>
      <c r="E140" s="1"/>
      <c r="F140" s="1"/>
      <c r="G140" s="1"/>
      <c r="H140" s="1"/>
      <c r="I140" s="1"/>
      <c r="J140" s="1"/>
      <c r="K140" s="1"/>
    </row>
    <row r="141" spans="1:11" x14ac:dyDescent="0.2">
      <c r="B141" s="5"/>
      <c r="C141" s="5"/>
      <c r="D141" s="5"/>
      <c r="E141" s="1"/>
      <c r="F141" s="1"/>
      <c r="G141" s="1"/>
      <c r="H141" s="1"/>
      <c r="I141" s="1"/>
      <c r="J141" s="1"/>
      <c r="K141" s="1"/>
    </row>
    <row r="142" spans="1:11" x14ac:dyDescent="0.2">
      <c r="B142" s="5"/>
      <c r="C142" s="5"/>
      <c r="D142" s="5"/>
      <c r="E142" s="1"/>
      <c r="F142" s="1"/>
      <c r="G142" s="1"/>
      <c r="H142" s="1"/>
      <c r="I142" s="1"/>
      <c r="J142" s="1"/>
      <c r="K142" s="1"/>
    </row>
    <row r="143" spans="1:11" x14ac:dyDescent="0.2">
      <c r="B143" s="5"/>
      <c r="C143" s="5"/>
      <c r="D143" s="5"/>
      <c r="E143" s="1"/>
      <c r="F143" s="1"/>
      <c r="G143" s="1"/>
      <c r="H143" s="1"/>
      <c r="I143" s="1"/>
      <c r="J143" s="1"/>
      <c r="K143" s="1"/>
    </row>
    <row r="144" spans="1:11" x14ac:dyDescent="0.2">
      <c r="B144" s="5"/>
      <c r="C144" s="5"/>
      <c r="D144" s="5"/>
      <c r="E144" s="1"/>
      <c r="F144" s="1"/>
      <c r="G144" s="1"/>
      <c r="H144" s="1"/>
      <c r="I144" s="1"/>
      <c r="J144" s="1"/>
      <c r="K144" s="1"/>
    </row>
    <row r="145" spans="2:11" x14ac:dyDescent="0.2">
      <c r="B145" s="5"/>
      <c r="C145" s="5"/>
      <c r="D145" s="5"/>
      <c r="E145" s="1"/>
      <c r="F145" s="1"/>
      <c r="G145" s="1"/>
      <c r="H145" s="1"/>
      <c r="I145" s="1"/>
      <c r="J145" s="1"/>
      <c r="K145" s="1"/>
    </row>
    <row r="146" spans="2:11" x14ac:dyDescent="0.2">
      <c r="B146" s="5"/>
      <c r="C146" s="5"/>
      <c r="D146" s="5"/>
      <c r="E146" s="1"/>
      <c r="F146" s="1"/>
      <c r="G146" s="1"/>
      <c r="H146" s="1"/>
      <c r="I146" s="1"/>
      <c r="J146" s="1"/>
      <c r="K146" s="1"/>
    </row>
    <row r="147" spans="2:11" x14ac:dyDescent="0.2">
      <c r="B147" s="5"/>
      <c r="C147" s="5"/>
      <c r="D147" s="5"/>
      <c r="E147" s="1"/>
      <c r="F147" s="1"/>
      <c r="G147" s="1"/>
      <c r="H147" s="1"/>
      <c r="I147" s="1"/>
      <c r="J147" s="1"/>
      <c r="K147" s="1"/>
    </row>
    <row r="148" spans="2:11" x14ac:dyDescent="0.2">
      <c r="B148" s="5"/>
      <c r="C148" s="5"/>
      <c r="D148" s="5"/>
      <c r="E148" s="1"/>
      <c r="F148" s="1"/>
      <c r="G148" s="1"/>
      <c r="H148" s="1"/>
      <c r="I148" s="1"/>
      <c r="J148" s="1"/>
      <c r="K148" s="1"/>
    </row>
    <row r="149" spans="2:11" x14ac:dyDescent="0.2">
      <c r="B149" s="5"/>
      <c r="C149" s="5"/>
      <c r="D149" s="5"/>
      <c r="E149" s="1"/>
      <c r="F149" s="1"/>
      <c r="G149" s="1"/>
      <c r="H149" s="1"/>
      <c r="I149" s="1"/>
      <c r="J149" s="1"/>
      <c r="K149" s="1"/>
    </row>
    <row r="150" spans="2:11" x14ac:dyDescent="0.2">
      <c r="B150" s="5"/>
      <c r="C150" s="5"/>
      <c r="D150" s="5"/>
      <c r="E150" s="1"/>
      <c r="F150" s="1"/>
      <c r="G150" s="1"/>
      <c r="H150" s="1"/>
      <c r="I150" s="1"/>
      <c r="J150" s="1"/>
      <c r="K150" s="1"/>
    </row>
    <row r="151" spans="2:11" x14ac:dyDescent="0.2">
      <c r="B151" s="5"/>
      <c r="C151" s="5"/>
      <c r="D151" s="5"/>
      <c r="E151" s="1"/>
      <c r="F151" s="1"/>
      <c r="G151" s="1"/>
      <c r="H151" s="1"/>
      <c r="I151" s="1"/>
      <c r="J151" s="1"/>
      <c r="K151" s="1"/>
    </row>
    <row r="152" spans="2:11" x14ac:dyDescent="0.2">
      <c r="B152" s="5"/>
      <c r="C152" s="5"/>
      <c r="D152" s="5"/>
      <c r="E152" s="1"/>
      <c r="F152" s="1"/>
      <c r="G152" s="1"/>
      <c r="H152" s="1"/>
      <c r="I152" s="1"/>
      <c r="J152" s="1"/>
      <c r="K152" s="1"/>
    </row>
    <row r="153" spans="2:11" x14ac:dyDescent="0.2">
      <c r="B153" s="5"/>
      <c r="C153" s="5"/>
      <c r="D153" s="5"/>
      <c r="E153" s="1"/>
      <c r="F153" s="1"/>
      <c r="G153" s="1"/>
      <c r="H153" s="1"/>
      <c r="I153" s="1"/>
      <c r="J153" s="1"/>
      <c r="K153" s="1"/>
    </row>
    <row r="154" spans="2:11" x14ac:dyDescent="0.2">
      <c r="B154" s="5"/>
      <c r="C154" s="5"/>
      <c r="D154" s="5"/>
      <c r="E154" s="1"/>
      <c r="F154" s="1"/>
      <c r="G154" s="1"/>
      <c r="H154" s="1"/>
      <c r="I154" s="1"/>
      <c r="J154" s="1"/>
      <c r="K154" s="1"/>
    </row>
    <row r="155" spans="2:11" x14ac:dyDescent="0.2">
      <c r="B155" s="5"/>
      <c r="C155" s="5"/>
      <c r="D155" s="5"/>
      <c r="E155" s="1"/>
      <c r="F155" s="1"/>
      <c r="G155" s="1"/>
      <c r="H155" s="1"/>
      <c r="I155" s="1"/>
      <c r="J155" s="1"/>
      <c r="K155" s="1"/>
    </row>
    <row r="156" spans="2:11" x14ac:dyDescent="0.2">
      <c r="B156" s="5"/>
      <c r="C156" s="5"/>
      <c r="D156" s="5"/>
      <c r="E156" s="1"/>
      <c r="F156" s="1"/>
      <c r="G156" s="1"/>
      <c r="H156" s="1"/>
      <c r="I156" s="1"/>
      <c r="J156" s="1"/>
      <c r="K156" s="1"/>
    </row>
    <row r="157" spans="2:11" x14ac:dyDescent="0.2">
      <c r="B157" s="5"/>
      <c r="C157" s="5"/>
      <c r="D157" s="5"/>
      <c r="E157" s="1"/>
      <c r="F157" s="1"/>
      <c r="G157" s="1"/>
      <c r="H157" s="1"/>
      <c r="I157" s="1"/>
      <c r="J157" s="1"/>
      <c r="K157" s="1"/>
    </row>
    <row r="158" spans="2:11" x14ac:dyDescent="0.2">
      <c r="B158" s="5"/>
      <c r="C158" s="5"/>
      <c r="D158" s="5"/>
      <c r="E158" s="1"/>
      <c r="F158" s="1"/>
      <c r="G158" s="1"/>
      <c r="H158" s="1"/>
      <c r="I158" s="1"/>
      <c r="J158" s="1"/>
      <c r="K158" s="1"/>
    </row>
    <row r="159" spans="2:11" x14ac:dyDescent="0.2">
      <c r="B159" s="5"/>
      <c r="C159" s="5"/>
      <c r="D159" s="5"/>
      <c r="E159" s="1"/>
      <c r="F159" s="1"/>
      <c r="G159" s="1"/>
      <c r="H159" s="1"/>
      <c r="I159" s="1"/>
      <c r="J159" s="1"/>
      <c r="K159" s="1"/>
    </row>
    <row r="160" spans="2:11" x14ac:dyDescent="0.2">
      <c r="B160" s="5"/>
      <c r="C160" s="5"/>
      <c r="D160" s="5"/>
      <c r="E160" s="1"/>
      <c r="F160" s="1"/>
      <c r="G160" s="1"/>
      <c r="H160" s="1"/>
      <c r="I160" s="1"/>
      <c r="J160" s="1"/>
      <c r="K160" s="1"/>
    </row>
    <row r="161" spans="2:11" x14ac:dyDescent="0.2">
      <c r="B161" s="5"/>
      <c r="C161" s="5"/>
      <c r="D161" s="5"/>
      <c r="E161" s="1"/>
      <c r="F161" s="1"/>
      <c r="G161" s="1"/>
      <c r="H161" s="1"/>
      <c r="I161" s="1"/>
      <c r="J161" s="1"/>
      <c r="K161" s="1"/>
    </row>
    <row r="162" spans="2:11" x14ac:dyDescent="0.2">
      <c r="B162" s="5"/>
      <c r="C162" s="5"/>
      <c r="D162" s="5"/>
      <c r="E162" s="1"/>
      <c r="F162" s="1"/>
      <c r="G162" s="1"/>
      <c r="H162" s="1"/>
      <c r="I162" s="1"/>
      <c r="J162" s="1"/>
      <c r="K162" s="1"/>
    </row>
    <row r="163" spans="2:11" x14ac:dyDescent="0.2">
      <c r="B163" s="5"/>
      <c r="C163" s="5"/>
      <c r="D163" s="5"/>
      <c r="E163" s="1"/>
      <c r="F163" s="1"/>
      <c r="G163" s="1"/>
      <c r="H163" s="1"/>
      <c r="I163" s="1"/>
      <c r="J163" s="1"/>
      <c r="K163" s="1"/>
    </row>
  </sheetData>
  <mergeCells count="26">
    <mergeCell ref="A110:D110"/>
    <mergeCell ref="A114:D114"/>
    <mergeCell ref="A112:D112"/>
    <mergeCell ref="A109:D109"/>
    <mergeCell ref="A113:D113"/>
    <mergeCell ref="A98:E98"/>
    <mergeCell ref="A15:E15"/>
    <mergeCell ref="A104:E104"/>
    <mergeCell ref="A65:E65"/>
    <mergeCell ref="A111:D111"/>
    <mergeCell ref="A38:E38"/>
    <mergeCell ref="A64:E64"/>
    <mergeCell ref="A50:E50"/>
    <mergeCell ref="A107:E107"/>
    <mergeCell ref="A14:E14"/>
    <mergeCell ref="I1:K1"/>
    <mergeCell ref="C3:I3"/>
    <mergeCell ref="I6:K6"/>
    <mergeCell ref="C2:I2"/>
    <mergeCell ref="C4:I4"/>
    <mergeCell ref="F6:H6"/>
    <mergeCell ref="B6:B7"/>
    <mergeCell ref="D6:D7"/>
    <mergeCell ref="E6:E7"/>
    <mergeCell ref="C6:C7"/>
    <mergeCell ref="A8:H8"/>
  </mergeCells>
  <phoneticPr fontId="0" type="noConversion"/>
  <pageMargins left="0.74803149606299213" right="0.35433070866141736" top="0.39370078740157483" bottom="0.39370078740157483" header="0.51181102362204722" footer="0.51181102362204722"/>
  <pageSetup paperSize="9" scale="85" fitToHeight="4" orientation="landscape" r:id="rId1"/>
  <headerFooter alignWithMargins="0"/>
  <rowBreaks count="1" manualBreakCount="1">
    <brk id="63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K43"/>
  <sheetViews>
    <sheetView topLeftCell="A13" zoomScaleNormal="100" workbookViewId="0">
      <selection activeCell="A41" sqref="A41:B41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4</v>
      </c>
      <c r="D2" s="24"/>
      <c r="E2" s="24"/>
      <c r="F2" s="24"/>
    </row>
    <row r="3" spans="1:11" ht="45.75" customHeight="1" x14ac:dyDescent="0.2">
      <c r="A3" s="506" t="str">
        <f>Дц!C19</f>
        <v>Монтаж потолков "Грильято" с ячейкой 100х100 черный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ht="16.5" customHeight="1" x14ac:dyDescent="0.2">
      <c r="A6" s="32">
        <v>1</v>
      </c>
      <c r="B6" s="40" t="str">
        <f>A3</f>
        <v>Монтаж потолков "Грильято" с ячейкой 100х100 черный</v>
      </c>
      <c r="C6" s="34" t="s">
        <v>3</v>
      </c>
      <c r="D6" s="35">
        <f>Дц!E19</f>
        <v>188.8</v>
      </c>
      <c r="E6" s="35"/>
      <c r="F6" s="36">
        <f>D6*E6</f>
        <v>0</v>
      </c>
      <c r="I6">
        <v>40861.033739999999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2">
        <v>2</v>
      </c>
      <c r="B7" s="33" t="s">
        <v>14</v>
      </c>
      <c r="C7" s="38" t="s">
        <v>14</v>
      </c>
      <c r="D7" s="35"/>
      <c r="E7" s="35"/>
      <c r="F7" s="36"/>
      <c r="K7" t="e">
        <f>E7*J$6</f>
        <v>#DIV/0!</v>
      </c>
    </row>
    <row r="8" spans="1:11" ht="15.75" customHeight="1" x14ac:dyDescent="0.2">
      <c r="A8" s="3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188.8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32">
        <v>1</v>
      </c>
      <c r="B14" s="314" t="s">
        <v>228</v>
      </c>
      <c r="C14" s="315" t="s">
        <v>3</v>
      </c>
      <c r="D14" s="316">
        <f>D6*1.05</f>
        <v>198.24</v>
      </c>
      <c r="E14" s="316"/>
      <c r="F14" s="36">
        <f t="shared" ref="F14:F17" si="0">D14*E14</f>
        <v>0</v>
      </c>
    </row>
    <row r="15" spans="1:11" ht="15.75" customHeight="1" x14ac:dyDescent="0.2">
      <c r="A15" s="32">
        <v>2</v>
      </c>
      <c r="B15" s="70" t="s">
        <v>75</v>
      </c>
      <c r="C15" s="317" t="s">
        <v>7</v>
      </c>
      <c r="D15" s="318">
        <f>D6*1.2</f>
        <v>227</v>
      </c>
      <c r="E15" s="319"/>
      <c r="F15" s="36">
        <f t="shared" si="0"/>
        <v>0</v>
      </c>
    </row>
    <row r="16" spans="1:11" ht="15.75" customHeight="1" x14ac:dyDescent="0.2">
      <c r="A16" s="32">
        <v>3</v>
      </c>
      <c r="B16" s="320" t="s">
        <v>76</v>
      </c>
      <c r="C16" s="321" t="s">
        <v>7</v>
      </c>
      <c r="D16" s="318">
        <f>D6*1.2</f>
        <v>227</v>
      </c>
      <c r="E16" s="319"/>
      <c r="F16" s="36">
        <f t="shared" si="0"/>
        <v>0</v>
      </c>
    </row>
    <row r="17" spans="1:6" ht="15.75" customHeight="1" x14ac:dyDescent="0.2">
      <c r="A17" s="32">
        <v>4</v>
      </c>
      <c r="B17" s="320" t="s">
        <v>77</v>
      </c>
      <c r="C17" s="321" t="s">
        <v>7</v>
      </c>
      <c r="D17" s="318">
        <f>D6*1.2</f>
        <v>227</v>
      </c>
      <c r="E17" s="322"/>
      <c r="F17" s="36">
        <f t="shared" si="0"/>
        <v>0</v>
      </c>
    </row>
    <row r="18" spans="1:6" ht="15.75" customHeight="1" x14ac:dyDescent="0.2">
      <c r="A18" s="32">
        <v>5</v>
      </c>
      <c r="B18" s="40"/>
      <c r="C18" s="38"/>
      <c r="D18" s="35"/>
      <c r="E18" s="323"/>
      <c r="F18" s="36"/>
    </row>
    <row r="19" spans="1:6" ht="15.75" customHeight="1" x14ac:dyDescent="0.2">
      <c r="A19" s="32">
        <v>6</v>
      </c>
      <c r="B19" s="40" t="s">
        <v>14</v>
      </c>
      <c r="C19" s="38" t="s">
        <v>14</v>
      </c>
      <c r="D19" s="35"/>
      <c r="E19" s="35"/>
      <c r="F19" s="36"/>
    </row>
    <row r="20" spans="1:6" ht="15.75" customHeight="1" x14ac:dyDescent="0.2">
      <c r="A20" s="32">
        <v>7</v>
      </c>
      <c r="B20" s="40" t="s">
        <v>14</v>
      </c>
      <c r="C20" s="38" t="s">
        <v>14</v>
      </c>
      <c r="D20" s="35"/>
      <c r="E20" s="35"/>
      <c r="F20" s="36"/>
    </row>
    <row r="21" spans="1:6" ht="15.75" customHeight="1" x14ac:dyDescent="0.2">
      <c r="A21" s="32">
        <v>8</v>
      </c>
      <c r="B21" s="40" t="s">
        <v>14</v>
      </c>
      <c r="C21" s="38" t="s">
        <v>14</v>
      </c>
      <c r="D21" s="35"/>
      <c r="E21" s="35"/>
      <c r="F21" s="36"/>
    </row>
    <row r="22" spans="1:6" ht="15.75" customHeight="1" x14ac:dyDescent="0.2">
      <c r="A22" s="32">
        <v>9</v>
      </c>
      <c r="B22" s="40" t="s">
        <v>14</v>
      </c>
      <c r="C22" s="38" t="s">
        <v>14</v>
      </c>
      <c r="D22" s="35"/>
      <c r="E22" s="35"/>
      <c r="F22" s="36"/>
    </row>
    <row r="23" spans="1:6" ht="15.75" customHeight="1" thickBot="1" x14ac:dyDescent="0.25">
      <c r="A23" s="32">
        <v>10</v>
      </c>
      <c r="B23" s="40"/>
      <c r="C23" s="38"/>
      <c r="D23" s="41"/>
      <c r="E23" s="42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188.8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м2</v>
      </c>
      <c r="D27" s="57">
        <f>D6</f>
        <v>188.8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м2</v>
      </c>
      <c r="D28" s="41">
        <f>D6</f>
        <v>188.8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188.8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533</v>
      </c>
      <c r="B41" s="504"/>
      <c r="C41" s="504"/>
      <c r="D41" s="504"/>
      <c r="E41" s="504"/>
      <c r="F41" s="504"/>
    </row>
    <row r="42" spans="1:8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1:D31"/>
    <mergeCell ref="C32:D32"/>
    <mergeCell ref="C37:D37"/>
    <mergeCell ref="C38:D38"/>
    <mergeCell ref="C33:D33"/>
    <mergeCell ref="C34:D34"/>
    <mergeCell ref="C35:D35"/>
    <mergeCell ref="C36:D36"/>
    <mergeCell ref="A40:B40"/>
    <mergeCell ref="C40:F40"/>
    <mergeCell ref="A41:B41"/>
    <mergeCell ref="C41:F41"/>
    <mergeCell ref="C1:F1"/>
    <mergeCell ref="A29:B29"/>
    <mergeCell ref="A2:B2"/>
    <mergeCell ref="A11:B11"/>
    <mergeCell ref="A24:B24"/>
    <mergeCell ref="A3:F3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13" zoomScaleNormal="100" workbookViewId="0">
      <selection activeCell="A41" sqref="A41:B41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5</v>
      </c>
      <c r="D2" s="24"/>
      <c r="E2" s="24"/>
      <c r="F2" s="24"/>
    </row>
    <row r="3" spans="1:11" ht="45.75" customHeight="1" x14ac:dyDescent="0.2">
      <c r="A3" s="506" t="str">
        <f>Дц!C20</f>
        <v>Монтаж перегородок из ГКЛ двухсторонних 100 мм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2">
        <v>1</v>
      </c>
      <c r="B6" s="40" t="s">
        <v>28</v>
      </c>
      <c r="C6" s="34" t="s">
        <v>3</v>
      </c>
      <c r="D6" s="35">
        <f>Дц!E20</f>
        <v>38.57</v>
      </c>
      <c r="E6" s="35"/>
      <c r="F6" s="36">
        <f>D6*E6</f>
        <v>0</v>
      </c>
      <c r="I6">
        <v>4326.4030355251198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2">
        <v>2</v>
      </c>
      <c r="B7" s="37" t="s">
        <v>39</v>
      </c>
      <c r="C7" s="34" t="s">
        <v>3</v>
      </c>
      <c r="D7" s="35">
        <f>D6</f>
        <v>38.57</v>
      </c>
      <c r="E7" s="35"/>
      <c r="F7" s="36">
        <f>D7*E7</f>
        <v>0</v>
      </c>
      <c r="K7" t="e">
        <f>E7*J$6</f>
        <v>#DIV/0!</v>
      </c>
    </row>
    <row r="8" spans="1:11" ht="15.75" customHeight="1" x14ac:dyDescent="0.2">
      <c r="A8" s="32">
        <v>3</v>
      </c>
      <c r="B8" s="33" t="s">
        <v>40</v>
      </c>
      <c r="C8" s="38" t="s">
        <v>3</v>
      </c>
      <c r="D8" s="35">
        <f>D6</f>
        <v>38.57</v>
      </c>
      <c r="E8" s="35"/>
      <c r="F8" s="39">
        <f>D8*E8</f>
        <v>0</v>
      </c>
      <c r="K8" t="e">
        <f>E8*J$6</f>
        <v>#DIV/0!</v>
      </c>
    </row>
    <row r="9" spans="1:11" ht="15.75" customHeight="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38.57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32">
        <v>1</v>
      </c>
      <c r="B14" s="66" t="s">
        <v>31</v>
      </c>
      <c r="C14" s="67" t="s">
        <v>3</v>
      </c>
      <c r="D14" s="68">
        <f>D7*1.05*2</f>
        <v>81</v>
      </c>
      <c r="E14" s="69"/>
      <c r="F14" s="36">
        <f t="shared" ref="F14:F21" si="0">D14*E14</f>
        <v>0</v>
      </c>
    </row>
    <row r="15" spans="1:11" ht="15.75" customHeight="1" x14ac:dyDescent="0.2">
      <c r="A15" s="32">
        <v>2</v>
      </c>
      <c r="B15" s="70" t="s">
        <v>32</v>
      </c>
      <c r="C15" s="71" t="s">
        <v>5</v>
      </c>
      <c r="D15" s="68">
        <f>D7*0.97</f>
        <v>37.409999999999997</v>
      </c>
      <c r="E15" s="72"/>
      <c r="F15" s="36">
        <f t="shared" si="0"/>
        <v>0</v>
      </c>
    </row>
    <row r="16" spans="1:11" ht="15.75" customHeight="1" x14ac:dyDescent="0.2">
      <c r="A16" s="32">
        <v>3</v>
      </c>
      <c r="B16" s="70" t="s">
        <v>33</v>
      </c>
      <c r="C16" s="71" t="s">
        <v>5</v>
      </c>
      <c r="D16" s="68">
        <f>D7*2.5</f>
        <v>96.43</v>
      </c>
      <c r="E16" s="72"/>
      <c r="F16" s="36">
        <f t="shared" si="0"/>
        <v>0</v>
      </c>
    </row>
    <row r="17" spans="1:6" ht="15.75" customHeight="1" x14ac:dyDescent="0.2">
      <c r="A17" s="32">
        <v>4</v>
      </c>
      <c r="B17" s="70" t="s">
        <v>197</v>
      </c>
      <c r="C17" s="71" t="s">
        <v>7</v>
      </c>
      <c r="D17" s="224">
        <f>D7*20</f>
        <v>771</v>
      </c>
      <c r="E17" s="72"/>
      <c r="F17" s="36">
        <f t="shared" si="0"/>
        <v>0</v>
      </c>
    </row>
    <row r="18" spans="1:6" ht="15.75" customHeight="1" x14ac:dyDescent="0.2">
      <c r="A18" s="32">
        <v>5</v>
      </c>
      <c r="B18" s="70" t="s">
        <v>35</v>
      </c>
      <c r="C18" s="71" t="s">
        <v>7</v>
      </c>
      <c r="D18" s="224">
        <f>D7*27*2</f>
        <v>2083</v>
      </c>
      <c r="E18" s="72"/>
      <c r="F18" s="36">
        <f t="shared" si="0"/>
        <v>0</v>
      </c>
    </row>
    <row r="19" spans="1:6" ht="15.75" customHeight="1" x14ac:dyDescent="0.2">
      <c r="A19" s="32">
        <v>6</v>
      </c>
      <c r="B19" s="70" t="s">
        <v>36</v>
      </c>
      <c r="C19" s="71" t="s">
        <v>7</v>
      </c>
      <c r="D19" s="225">
        <f>1.5*D7</f>
        <v>58</v>
      </c>
      <c r="E19" s="73"/>
      <c r="F19" s="36">
        <f t="shared" si="0"/>
        <v>0</v>
      </c>
    </row>
    <row r="20" spans="1:6" ht="15.75" customHeight="1" x14ac:dyDescent="0.2">
      <c r="A20" s="32">
        <v>7</v>
      </c>
      <c r="B20" s="70" t="s">
        <v>264</v>
      </c>
      <c r="C20" s="71" t="s">
        <v>5</v>
      </c>
      <c r="D20" s="68">
        <f>D7*1.1*2</f>
        <v>84.85</v>
      </c>
      <c r="E20" s="72"/>
      <c r="F20" s="36">
        <f t="shared" si="0"/>
        <v>0</v>
      </c>
    </row>
    <row r="21" spans="1:6" ht="15.75" customHeight="1" x14ac:dyDescent="0.2">
      <c r="A21" s="32">
        <v>8</v>
      </c>
      <c r="B21" s="70" t="s">
        <v>263</v>
      </c>
      <c r="C21" s="71" t="s">
        <v>38</v>
      </c>
      <c r="D21" s="68">
        <f>D7*0.45</f>
        <v>17.36</v>
      </c>
      <c r="E21" s="72"/>
      <c r="F21" s="36">
        <f t="shared" si="0"/>
        <v>0</v>
      </c>
    </row>
    <row r="22" spans="1:6" ht="15.75" customHeight="1" x14ac:dyDescent="0.2">
      <c r="A22" s="32">
        <v>9</v>
      </c>
      <c r="B22" s="74"/>
      <c r="C22" s="38" t="s">
        <v>14</v>
      </c>
      <c r="D22" s="35"/>
      <c r="E22" s="35"/>
      <c r="F22" s="36"/>
    </row>
    <row r="23" spans="1:6" ht="15.75" customHeight="1" thickBot="1" x14ac:dyDescent="0.25">
      <c r="A23" s="32">
        <v>10</v>
      </c>
      <c r="B23" s="61"/>
      <c r="C23" s="63"/>
      <c r="D23" s="64"/>
      <c r="E23" s="6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38.57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м2</v>
      </c>
      <c r="D27" s="57">
        <f>D6</f>
        <v>38.57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м2</v>
      </c>
      <c r="D28" s="41">
        <f>D6</f>
        <v>38.57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38.57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533</v>
      </c>
      <c r="B41" s="504"/>
      <c r="C41" s="504"/>
      <c r="D41" s="504"/>
      <c r="E41" s="504"/>
      <c r="F41" s="504"/>
    </row>
    <row r="42" spans="1:8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8:D38"/>
    <mergeCell ref="C33:D33"/>
    <mergeCell ref="C34:D34"/>
    <mergeCell ref="C35:D35"/>
    <mergeCell ref="C36:D36"/>
    <mergeCell ref="C37:D37"/>
    <mergeCell ref="A40:B40"/>
    <mergeCell ref="C40:F40"/>
    <mergeCell ref="A41:B41"/>
    <mergeCell ref="C41:F41"/>
    <mergeCell ref="C31:D31"/>
    <mergeCell ref="C32:D32"/>
    <mergeCell ref="C1:F1"/>
    <mergeCell ref="A2:B2"/>
    <mergeCell ref="A11:B11"/>
    <mergeCell ref="A24:B24"/>
    <mergeCell ref="A29:B29"/>
    <mergeCell ref="A3:F3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K43"/>
  <sheetViews>
    <sheetView topLeftCell="A10" zoomScaleNormal="100" workbookViewId="0">
      <selection activeCell="A41" sqref="A41:B41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6</v>
      </c>
      <c r="D2" s="24"/>
      <c r="E2" s="24"/>
      <c r="F2" s="24"/>
    </row>
    <row r="3" spans="1:11" ht="45.75" customHeight="1" x14ac:dyDescent="0.2">
      <c r="A3" s="506" t="str">
        <f>Дц!C23</f>
        <v>Шпатлевка стен, перегородок и колонн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2">
        <v>1</v>
      </c>
      <c r="B6" s="40" t="s">
        <v>41</v>
      </c>
      <c r="C6" s="34" t="s">
        <v>3</v>
      </c>
      <c r="D6" s="35">
        <f>Дц!E23</f>
        <v>450.85</v>
      </c>
      <c r="E6" s="35"/>
      <c r="F6" s="36">
        <f>D6*E6</f>
        <v>0</v>
      </c>
      <c r="I6">
        <v>11370.251620036801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2">
        <v>2</v>
      </c>
      <c r="B7" s="37" t="s">
        <v>42</v>
      </c>
      <c r="C7" s="34" t="s">
        <v>3</v>
      </c>
      <c r="D7" s="35">
        <f>D6</f>
        <v>450.85</v>
      </c>
      <c r="E7" s="35"/>
      <c r="F7" s="36">
        <f>D7*E7</f>
        <v>0</v>
      </c>
      <c r="K7" t="e">
        <f>E7*J$6</f>
        <v>#DIV/0!</v>
      </c>
    </row>
    <row r="8" spans="1:11" ht="15.75" customHeight="1" x14ac:dyDescent="0.2">
      <c r="A8" s="3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450.85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32">
        <v>1</v>
      </c>
      <c r="B14" s="51" t="s">
        <v>265</v>
      </c>
      <c r="C14" s="52" t="s">
        <v>38</v>
      </c>
      <c r="D14" s="35">
        <f>D6*1.1</f>
        <v>495.94</v>
      </c>
      <c r="E14" s="35"/>
      <c r="F14" s="36">
        <f t="shared" ref="F14:F17" si="0">D14*E14</f>
        <v>0</v>
      </c>
    </row>
    <row r="15" spans="1:11" ht="15.75" customHeight="1" x14ac:dyDescent="0.2">
      <c r="A15" s="32">
        <v>2</v>
      </c>
      <c r="B15" s="53" t="s">
        <v>260</v>
      </c>
      <c r="C15" s="52" t="s">
        <v>43</v>
      </c>
      <c r="D15" s="35">
        <f>D6*0.2</f>
        <v>90.17</v>
      </c>
      <c r="E15" s="35"/>
      <c r="F15" s="36">
        <f t="shared" si="0"/>
        <v>0</v>
      </c>
    </row>
    <row r="16" spans="1:11" ht="15.75" customHeight="1" x14ac:dyDescent="0.2">
      <c r="A16" s="32">
        <v>3</v>
      </c>
      <c r="B16" s="51" t="s">
        <v>261</v>
      </c>
      <c r="C16" s="52" t="s">
        <v>38</v>
      </c>
      <c r="D16" s="35">
        <f>D6*1.2</f>
        <v>541.02</v>
      </c>
      <c r="E16" s="35"/>
      <c r="F16" s="36">
        <f t="shared" si="0"/>
        <v>0</v>
      </c>
    </row>
    <row r="17" spans="1:6" ht="15.75" customHeight="1" x14ac:dyDescent="0.2">
      <c r="A17" s="32">
        <v>4</v>
      </c>
      <c r="B17" s="53" t="s">
        <v>154</v>
      </c>
      <c r="C17" s="52" t="s">
        <v>253</v>
      </c>
      <c r="D17" s="35">
        <f>D6/10</f>
        <v>45.09</v>
      </c>
      <c r="E17" s="35"/>
      <c r="F17" s="36">
        <f t="shared" si="0"/>
        <v>0</v>
      </c>
    </row>
    <row r="18" spans="1:6" ht="15.75" customHeight="1" x14ac:dyDescent="0.2">
      <c r="A18" s="32">
        <v>5</v>
      </c>
      <c r="B18" s="53"/>
      <c r="C18" s="52"/>
      <c r="D18" s="35"/>
      <c r="E18" s="35"/>
      <c r="F18" s="36"/>
    </row>
    <row r="19" spans="1:6" ht="15.75" customHeight="1" x14ac:dyDescent="0.2">
      <c r="A19" s="32">
        <v>6</v>
      </c>
      <c r="B19" s="53"/>
      <c r="C19" s="52"/>
      <c r="D19" s="35"/>
      <c r="E19" s="35"/>
      <c r="F19" s="36"/>
    </row>
    <row r="20" spans="1:6" ht="15.75" customHeight="1" x14ac:dyDescent="0.2">
      <c r="A20" s="32">
        <v>7</v>
      </c>
      <c r="B20" s="53" t="s">
        <v>14</v>
      </c>
      <c r="C20" s="52" t="s">
        <v>14</v>
      </c>
      <c r="D20" s="35"/>
      <c r="E20" s="35"/>
      <c r="F20" s="36"/>
    </row>
    <row r="21" spans="1:6" ht="15.75" customHeight="1" x14ac:dyDescent="0.2">
      <c r="A21" s="32">
        <v>8</v>
      </c>
      <c r="B21" s="53" t="s">
        <v>14</v>
      </c>
      <c r="C21" s="52" t="s">
        <v>14</v>
      </c>
      <c r="D21" s="35"/>
      <c r="E21" s="35"/>
      <c r="F21" s="36"/>
    </row>
    <row r="22" spans="1:6" ht="15.75" customHeight="1" x14ac:dyDescent="0.2">
      <c r="A22" s="32">
        <v>9</v>
      </c>
      <c r="B22" s="53"/>
      <c r="C22" s="52"/>
      <c r="D22" s="35"/>
      <c r="E22" s="35"/>
      <c r="F22" s="36"/>
    </row>
    <row r="23" spans="1:6" ht="15.75" customHeight="1" thickBot="1" x14ac:dyDescent="0.25">
      <c r="A23" s="32">
        <v>10</v>
      </c>
      <c r="B23" s="53"/>
      <c r="C23" s="52"/>
      <c r="D23" s="35"/>
      <c r="E23" s="3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450.85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м2</v>
      </c>
      <c r="D27" s="57">
        <f>D6</f>
        <v>450.85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м2</v>
      </c>
      <c r="D28" s="41">
        <f>D6</f>
        <v>450.85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450.85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533</v>
      </c>
      <c r="B41" s="504"/>
      <c r="C41" s="504"/>
      <c r="D41" s="504"/>
      <c r="E41" s="504"/>
      <c r="F41" s="504"/>
    </row>
    <row r="42" spans="1:8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1:D31"/>
    <mergeCell ref="C32:D32"/>
    <mergeCell ref="C37:D37"/>
    <mergeCell ref="C38:D38"/>
    <mergeCell ref="C33:D33"/>
    <mergeCell ref="C34:D34"/>
    <mergeCell ref="C35:D35"/>
    <mergeCell ref="C36:D36"/>
    <mergeCell ref="A40:B40"/>
    <mergeCell ref="C40:F40"/>
    <mergeCell ref="A41:B41"/>
    <mergeCell ref="C41:F41"/>
    <mergeCell ref="C1:F1"/>
    <mergeCell ref="A29:B29"/>
    <mergeCell ref="A2:B2"/>
    <mergeCell ref="A11:B11"/>
    <mergeCell ref="A24:B24"/>
    <mergeCell ref="A3:F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K43"/>
  <sheetViews>
    <sheetView topLeftCell="A10" zoomScaleNormal="100" workbookViewId="0">
      <selection activeCell="A41" sqref="A41:B41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7</v>
      </c>
      <c r="D2" s="24"/>
      <c r="E2" s="24"/>
      <c r="F2" s="24"/>
    </row>
    <row r="3" spans="1:11" ht="45.75" customHeight="1" x14ac:dyDescent="0.2">
      <c r="A3" s="512" t="str">
        <f>Дц!C26</f>
        <v>Монтаж армирующих углов</v>
      </c>
      <c r="B3" s="512"/>
      <c r="C3" s="512"/>
      <c r="D3" s="512"/>
      <c r="E3" s="512"/>
      <c r="F3" s="512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2">
        <v>1</v>
      </c>
      <c r="B6" s="40" t="s">
        <v>386</v>
      </c>
      <c r="C6" s="34" t="s">
        <v>5</v>
      </c>
      <c r="D6" s="35">
        <f>Дц!E26</f>
        <v>182.2</v>
      </c>
      <c r="E6" s="35"/>
      <c r="F6" s="36">
        <f>D6*E6</f>
        <v>0</v>
      </c>
      <c r="I6">
        <v>957.33446400000003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2">
        <v>2</v>
      </c>
      <c r="B7" s="37" t="s">
        <v>14</v>
      </c>
      <c r="C7" s="34" t="s">
        <v>14</v>
      </c>
      <c r="D7" s="35"/>
      <c r="E7" s="35"/>
      <c r="F7" s="36"/>
      <c r="K7" t="e">
        <f>E7*J$6</f>
        <v>#DIV/0!</v>
      </c>
    </row>
    <row r="8" spans="1:11" ht="15.75" customHeight="1" x14ac:dyDescent="0.2">
      <c r="A8" s="3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182.2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32">
        <v>1</v>
      </c>
      <c r="B14" s="51" t="s">
        <v>46</v>
      </c>
      <c r="C14" s="52" t="s">
        <v>5</v>
      </c>
      <c r="D14" s="35">
        <f>D6*1.1</f>
        <v>200.42</v>
      </c>
      <c r="E14" s="35"/>
      <c r="F14" s="36">
        <f t="shared" ref="F14:F15" si="0">D14*E14</f>
        <v>0</v>
      </c>
    </row>
    <row r="15" spans="1:11" ht="15.75" customHeight="1" x14ac:dyDescent="0.2">
      <c r="A15" s="32">
        <v>2</v>
      </c>
      <c r="B15" s="51" t="s">
        <v>265</v>
      </c>
      <c r="C15" s="52" t="s">
        <v>38</v>
      </c>
      <c r="D15" s="35">
        <f>D6*0.3</f>
        <v>54.66</v>
      </c>
      <c r="E15" s="35"/>
      <c r="F15" s="36">
        <f t="shared" si="0"/>
        <v>0</v>
      </c>
    </row>
    <row r="16" spans="1:11" ht="15.75" customHeight="1" x14ac:dyDescent="0.2">
      <c r="A16" s="32">
        <v>3</v>
      </c>
      <c r="B16" s="53" t="s">
        <v>14</v>
      </c>
      <c r="C16" s="52" t="s">
        <v>14</v>
      </c>
      <c r="D16" s="35"/>
      <c r="E16" s="35"/>
      <c r="F16" s="36"/>
    </row>
    <row r="17" spans="1:6" ht="15.75" customHeight="1" x14ac:dyDescent="0.2">
      <c r="A17" s="32">
        <v>4</v>
      </c>
      <c r="B17" s="53" t="s">
        <v>14</v>
      </c>
      <c r="C17" s="52" t="s">
        <v>14</v>
      </c>
      <c r="D17" s="35"/>
      <c r="E17" s="35"/>
      <c r="F17" s="36"/>
    </row>
    <row r="18" spans="1:6" ht="15.75" customHeight="1" x14ac:dyDescent="0.2">
      <c r="A18" s="32">
        <v>5</v>
      </c>
      <c r="B18" s="53"/>
      <c r="C18" s="52"/>
      <c r="D18" s="35"/>
      <c r="E18" s="35"/>
      <c r="F18" s="36"/>
    </row>
    <row r="19" spans="1:6" ht="15.75" customHeight="1" x14ac:dyDescent="0.2">
      <c r="A19" s="32">
        <v>6</v>
      </c>
      <c r="B19" s="53"/>
      <c r="C19" s="52"/>
      <c r="D19" s="35"/>
      <c r="E19" s="35"/>
      <c r="F19" s="36"/>
    </row>
    <row r="20" spans="1:6" ht="15.75" customHeight="1" x14ac:dyDescent="0.2">
      <c r="A20" s="32">
        <v>7</v>
      </c>
      <c r="B20" s="53" t="s">
        <v>14</v>
      </c>
      <c r="C20" s="52" t="s">
        <v>14</v>
      </c>
      <c r="D20" s="35"/>
      <c r="E20" s="35"/>
      <c r="F20" s="36"/>
    </row>
    <row r="21" spans="1:6" ht="15.75" customHeight="1" x14ac:dyDescent="0.2">
      <c r="A21" s="32">
        <v>8</v>
      </c>
      <c r="B21" s="53" t="s">
        <v>14</v>
      </c>
      <c r="C21" s="52" t="s">
        <v>14</v>
      </c>
      <c r="D21" s="35"/>
      <c r="E21" s="35"/>
      <c r="F21" s="36"/>
    </row>
    <row r="22" spans="1:6" ht="15.75" customHeight="1" x14ac:dyDescent="0.2">
      <c r="A22" s="32">
        <v>9</v>
      </c>
      <c r="B22" s="53"/>
      <c r="C22" s="52"/>
      <c r="D22" s="35"/>
      <c r="E22" s="35"/>
      <c r="F22" s="36"/>
    </row>
    <row r="23" spans="1:6" ht="15.75" customHeight="1" thickBot="1" x14ac:dyDescent="0.25">
      <c r="A23" s="32">
        <v>10</v>
      </c>
      <c r="B23" s="53"/>
      <c r="C23" s="52"/>
      <c r="D23" s="35"/>
      <c r="E23" s="3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182.2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мп</v>
      </c>
      <c r="D27" s="57">
        <f>D6</f>
        <v>182.2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мп</v>
      </c>
      <c r="D28" s="41">
        <f>D6</f>
        <v>182.2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182.2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533</v>
      </c>
      <c r="B41" s="504"/>
      <c r="C41" s="504"/>
      <c r="D41" s="504"/>
      <c r="E41" s="504"/>
      <c r="F41" s="504"/>
    </row>
    <row r="42" spans="1:8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1:D31"/>
    <mergeCell ref="C32:D32"/>
    <mergeCell ref="C37:D37"/>
    <mergeCell ref="C38:D38"/>
    <mergeCell ref="C33:D33"/>
    <mergeCell ref="C34:D34"/>
    <mergeCell ref="C35:D35"/>
    <mergeCell ref="C36:D36"/>
    <mergeCell ref="A40:B40"/>
    <mergeCell ref="C40:F40"/>
    <mergeCell ref="A41:B41"/>
    <mergeCell ref="C41:F41"/>
    <mergeCell ref="C1:F1"/>
    <mergeCell ref="A29:B29"/>
    <mergeCell ref="A2:B2"/>
    <mergeCell ref="A11:B11"/>
    <mergeCell ref="A24:B24"/>
    <mergeCell ref="A3:F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K43"/>
  <sheetViews>
    <sheetView topLeftCell="A13" zoomScaleNormal="100" workbookViewId="0">
      <selection activeCell="A41" sqref="A41:B41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8</v>
      </c>
      <c r="D2" s="24"/>
      <c r="E2" s="24"/>
      <c r="F2" s="24"/>
    </row>
    <row r="3" spans="1:11" ht="45.75" customHeight="1" x14ac:dyDescent="0.2">
      <c r="A3" s="506" t="str">
        <f>Дц!C24</f>
        <v>Оклейка  стен, перегородок и колонн паутинкой (стеклохолст)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2">
        <v>1</v>
      </c>
      <c r="B6" s="40" t="s">
        <v>41</v>
      </c>
      <c r="C6" s="34" t="s">
        <v>3</v>
      </c>
      <c r="D6" s="35">
        <f>Дц!E24</f>
        <v>450.85</v>
      </c>
      <c r="E6" s="35"/>
      <c r="F6" s="36">
        <f>D6*E6</f>
        <v>0</v>
      </c>
      <c r="I6">
        <v>10340.7609048624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2">
        <v>2</v>
      </c>
      <c r="B7" s="37" t="s">
        <v>44</v>
      </c>
      <c r="C7" s="34" t="s">
        <v>3</v>
      </c>
      <c r="D7" s="35">
        <f>D6</f>
        <v>450.85</v>
      </c>
      <c r="E7" s="35"/>
      <c r="F7" s="36">
        <f>D7*E7</f>
        <v>0</v>
      </c>
      <c r="K7" t="e">
        <f>E7*J$6</f>
        <v>#DIV/0!</v>
      </c>
    </row>
    <row r="8" spans="1:11" ht="15.75" customHeight="1" x14ac:dyDescent="0.2">
      <c r="A8" s="3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450.85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32">
        <v>1</v>
      </c>
      <c r="B14" s="51" t="s">
        <v>266</v>
      </c>
      <c r="C14" s="52" t="s">
        <v>3</v>
      </c>
      <c r="D14" s="35">
        <f>D6*1.02</f>
        <v>459.87</v>
      </c>
      <c r="E14" s="35"/>
      <c r="F14" s="36">
        <f t="shared" ref="F14:F16" si="0">D14*E14</f>
        <v>0</v>
      </c>
    </row>
    <row r="15" spans="1:11" ht="15.75" customHeight="1" x14ac:dyDescent="0.2">
      <c r="A15" s="32">
        <v>2</v>
      </c>
      <c r="B15" s="53" t="s">
        <v>260</v>
      </c>
      <c r="C15" s="52" t="s">
        <v>43</v>
      </c>
      <c r="D15" s="35">
        <f>D6*0.2</f>
        <v>90.17</v>
      </c>
      <c r="E15" s="35"/>
      <c r="F15" s="36">
        <f t="shared" si="0"/>
        <v>0</v>
      </c>
    </row>
    <row r="16" spans="1:11" ht="15.75" customHeight="1" x14ac:dyDescent="0.2">
      <c r="A16" s="32">
        <v>3</v>
      </c>
      <c r="B16" s="53" t="s">
        <v>45</v>
      </c>
      <c r="C16" s="52" t="s">
        <v>38</v>
      </c>
      <c r="D16" s="35">
        <f>D6*0.05</f>
        <v>22.54</v>
      </c>
      <c r="E16" s="35"/>
      <c r="F16" s="36">
        <f t="shared" si="0"/>
        <v>0</v>
      </c>
    </row>
    <row r="17" spans="1:6" ht="15.75" customHeight="1" x14ac:dyDescent="0.2">
      <c r="A17" s="32">
        <v>4</v>
      </c>
      <c r="B17" s="53" t="s">
        <v>14</v>
      </c>
      <c r="C17" s="52" t="s">
        <v>14</v>
      </c>
      <c r="D17" s="35"/>
      <c r="E17" s="35"/>
      <c r="F17" s="36"/>
    </row>
    <row r="18" spans="1:6" ht="15.75" customHeight="1" x14ac:dyDescent="0.2">
      <c r="A18" s="32">
        <v>5</v>
      </c>
      <c r="B18" s="53"/>
      <c r="C18" s="52"/>
      <c r="D18" s="35"/>
      <c r="E18" s="35"/>
      <c r="F18" s="36"/>
    </row>
    <row r="19" spans="1:6" ht="15.75" customHeight="1" x14ac:dyDescent="0.2">
      <c r="A19" s="32">
        <v>6</v>
      </c>
      <c r="B19" s="53"/>
      <c r="C19" s="52"/>
      <c r="D19" s="35"/>
      <c r="E19" s="35"/>
      <c r="F19" s="36"/>
    </row>
    <row r="20" spans="1:6" ht="15.75" customHeight="1" x14ac:dyDescent="0.2">
      <c r="A20" s="32">
        <v>7</v>
      </c>
      <c r="B20" s="53" t="s">
        <v>14</v>
      </c>
      <c r="C20" s="52" t="s">
        <v>14</v>
      </c>
      <c r="D20" s="35"/>
      <c r="E20" s="35"/>
      <c r="F20" s="36"/>
    </row>
    <row r="21" spans="1:6" ht="15.75" customHeight="1" x14ac:dyDescent="0.2">
      <c r="A21" s="32">
        <v>8</v>
      </c>
      <c r="B21" s="53" t="s">
        <v>14</v>
      </c>
      <c r="C21" s="52" t="s">
        <v>14</v>
      </c>
      <c r="D21" s="35"/>
      <c r="E21" s="35"/>
      <c r="F21" s="36"/>
    </row>
    <row r="22" spans="1:6" ht="15.75" customHeight="1" x14ac:dyDescent="0.2">
      <c r="A22" s="32">
        <v>9</v>
      </c>
      <c r="B22" s="53"/>
      <c r="C22" s="52"/>
      <c r="D22" s="35"/>
      <c r="E22" s="35"/>
      <c r="F22" s="36"/>
    </row>
    <row r="23" spans="1:6" ht="15.75" customHeight="1" thickBot="1" x14ac:dyDescent="0.25">
      <c r="A23" s="32">
        <v>10</v>
      </c>
      <c r="B23" s="53"/>
      <c r="C23" s="52"/>
      <c r="D23" s="35"/>
      <c r="E23" s="3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450.85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м2</v>
      </c>
      <c r="D27" s="57">
        <f>D6</f>
        <v>450.85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м2</v>
      </c>
      <c r="D28" s="41">
        <f>D6</f>
        <v>450.85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450.85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533</v>
      </c>
      <c r="B41" s="504"/>
      <c r="C41" s="504"/>
      <c r="D41" s="504"/>
      <c r="E41" s="504"/>
      <c r="F41" s="504"/>
    </row>
    <row r="42" spans="1:8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1:D31"/>
    <mergeCell ref="C32:D32"/>
    <mergeCell ref="C37:D37"/>
    <mergeCell ref="C38:D38"/>
    <mergeCell ref="C33:D33"/>
    <mergeCell ref="C34:D34"/>
    <mergeCell ref="C35:D35"/>
    <mergeCell ref="C36:D36"/>
    <mergeCell ref="A40:B40"/>
    <mergeCell ref="C40:F40"/>
    <mergeCell ref="A41:B41"/>
    <mergeCell ref="C41:F41"/>
    <mergeCell ref="C1:F1"/>
    <mergeCell ref="A29:B29"/>
    <mergeCell ref="A2:B2"/>
    <mergeCell ref="A11:B11"/>
    <mergeCell ref="A24:B24"/>
    <mergeCell ref="A3:F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K43"/>
  <sheetViews>
    <sheetView topLeftCell="A7" zoomScaleNormal="100" workbookViewId="0">
      <selection activeCell="A41" sqref="A41:B41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9</v>
      </c>
      <c r="D2" s="24"/>
      <c r="E2" s="24"/>
      <c r="F2" s="24"/>
    </row>
    <row r="3" spans="1:11" ht="45.75" customHeight="1" x14ac:dyDescent="0.2">
      <c r="A3" s="506" t="str">
        <f>Дц!C25</f>
        <v>Малярные работы по стенам, перегородкам и колоннам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2">
        <v>1</v>
      </c>
      <c r="B6" s="40" t="s">
        <v>47</v>
      </c>
      <c r="C6" s="34" t="s">
        <v>3</v>
      </c>
      <c r="D6" s="35">
        <f>Дц!E25</f>
        <v>450.85</v>
      </c>
      <c r="E6" s="35"/>
      <c r="F6" s="36">
        <f>D6*E6</f>
        <v>0</v>
      </c>
      <c r="I6">
        <v>19693.077599357999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2">
        <v>2</v>
      </c>
      <c r="B7" s="37" t="s">
        <v>48</v>
      </c>
      <c r="C7" s="34" t="s">
        <v>3</v>
      </c>
      <c r="D7" s="35">
        <f>D6</f>
        <v>450.85</v>
      </c>
      <c r="E7" s="35"/>
      <c r="F7" s="36">
        <f>D7*E7</f>
        <v>0</v>
      </c>
      <c r="K7" t="e">
        <f>E7*J$6</f>
        <v>#DIV/0!</v>
      </c>
    </row>
    <row r="8" spans="1:11" ht="15.75" customHeight="1" x14ac:dyDescent="0.2">
      <c r="A8" s="3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450.85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32">
        <v>1</v>
      </c>
      <c r="B14" s="51" t="s">
        <v>262</v>
      </c>
      <c r="C14" s="52" t="s">
        <v>38</v>
      </c>
      <c r="D14" s="35">
        <f>D6*0.2</f>
        <v>90.17</v>
      </c>
      <c r="E14" s="35"/>
      <c r="F14" s="36">
        <f t="shared" ref="F14:F15" si="0">D14*E14</f>
        <v>0</v>
      </c>
    </row>
    <row r="15" spans="1:11" ht="15.75" customHeight="1" x14ac:dyDescent="0.2">
      <c r="A15" s="32">
        <v>2</v>
      </c>
      <c r="B15" s="53" t="s">
        <v>49</v>
      </c>
      <c r="C15" s="52" t="s">
        <v>43</v>
      </c>
      <c r="D15" s="35">
        <f>D6*0.35</f>
        <v>157.80000000000001</v>
      </c>
      <c r="E15" s="35"/>
      <c r="F15" s="36">
        <f t="shared" si="0"/>
        <v>0</v>
      </c>
    </row>
    <row r="16" spans="1:11" ht="15.75" customHeight="1" x14ac:dyDescent="0.2">
      <c r="A16" s="32">
        <v>3</v>
      </c>
      <c r="B16" s="53" t="s">
        <v>14</v>
      </c>
      <c r="C16" s="52" t="s">
        <v>14</v>
      </c>
      <c r="D16" s="35"/>
      <c r="E16" s="35"/>
      <c r="F16" s="36"/>
    </row>
    <row r="17" spans="1:6" ht="15.75" customHeight="1" x14ac:dyDescent="0.2">
      <c r="A17" s="32">
        <v>4</v>
      </c>
      <c r="B17" s="53" t="s">
        <v>14</v>
      </c>
      <c r="C17" s="52" t="s">
        <v>14</v>
      </c>
      <c r="D17" s="35"/>
      <c r="E17" s="35"/>
      <c r="F17" s="36"/>
    </row>
    <row r="18" spans="1:6" ht="15.75" customHeight="1" x14ac:dyDescent="0.2">
      <c r="A18" s="32">
        <v>5</v>
      </c>
      <c r="B18" s="53"/>
      <c r="C18" s="52"/>
      <c r="D18" s="35"/>
      <c r="E18" s="35"/>
      <c r="F18" s="36"/>
    </row>
    <row r="19" spans="1:6" ht="15.75" customHeight="1" x14ac:dyDescent="0.2">
      <c r="A19" s="32">
        <v>6</v>
      </c>
      <c r="B19" s="53"/>
      <c r="C19" s="52"/>
      <c r="D19" s="35"/>
      <c r="E19" s="35"/>
      <c r="F19" s="36"/>
    </row>
    <row r="20" spans="1:6" ht="15.75" customHeight="1" x14ac:dyDescent="0.2">
      <c r="A20" s="32">
        <v>7</v>
      </c>
      <c r="B20" s="53" t="s">
        <v>14</v>
      </c>
      <c r="C20" s="52" t="s">
        <v>14</v>
      </c>
      <c r="D20" s="35"/>
      <c r="E20" s="35"/>
      <c r="F20" s="36"/>
    </row>
    <row r="21" spans="1:6" ht="15.75" customHeight="1" x14ac:dyDescent="0.2">
      <c r="A21" s="32">
        <v>8</v>
      </c>
      <c r="B21" s="53" t="s">
        <v>14</v>
      </c>
      <c r="C21" s="52" t="s">
        <v>14</v>
      </c>
      <c r="D21" s="35"/>
      <c r="E21" s="35"/>
      <c r="F21" s="36"/>
    </row>
    <row r="22" spans="1:6" ht="15.75" customHeight="1" x14ac:dyDescent="0.2">
      <c r="A22" s="32">
        <v>9</v>
      </c>
      <c r="B22" s="53"/>
      <c r="C22" s="52"/>
      <c r="D22" s="35"/>
      <c r="E22" s="35"/>
      <c r="F22" s="36"/>
    </row>
    <row r="23" spans="1:6" ht="15.75" customHeight="1" thickBot="1" x14ac:dyDescent="0.25">
      <c r="A23" s="32">
        <v>10</v>
      </c>
      <c r="B23" s="53"/>
      <c r="C23" s="52"/>
      <c r="D23" s="35"/>
      <c r="E23" s="3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450.85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м2</v>
      </c>
      <c r="D27" s="57">
        <f>D6</f>
        <v>450.85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м2</v>
      </c>
      <c r="D28" s="41">
        <f>D6</f>
        <v>450.85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450.85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533</v>
      </c>
      <c r="B41" s="504"/>
      <c r="C41" s="504"/>
      <c r="D41" s="504"/>
      <c r="E41" s="504"/>
      <c r="F41" s="504"/>
    </row>
    <row r="42" spans="1:8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1:D31"/>
    <mergeCell ref="C32:D32"/>
    <mergeCell ref="C37:D37"/>
    <mergeCell ref="C38:D38"/>
    <mergeCell ref="C33:D33"/>
    <mergeCell ref="C34:D34"/>
    <mergeCell ref="C35:D35"/>
    <mergeCell ref="C36:D36"/>
    <mergeCell ref="A40:B40"/>
    <mergeCell ref="C40:F40"/>
    <mergeCell ref="A41:B41"/>
    <mergeCell ref="C41:F41"/>
    <mergeCell ref="C1:F1"/>
    <mergeCell ref="A29:B29"/>
    <mergeCell ref="A2:B2"/>
    <mergeCell ref="A11:B11"/>
    <mergeCell ref="A24:B24"/>
    <mergeCell ref="A3:F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13" zoomScaleNormal="100" workbookViewId="0">
      <selection activeCell="A41" sqref="A41:B41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9_1</v>
      </c>
      <c r="D2" s="24"/>
      <c r="E2" s="24"/>
      <c r="F2" s="24"/>
    </row>
    <row r="3" spans="1:11" ht="45.75" customHeight="1" x14ac:dyDescent="0.2">
      <c r="A3" s="506" t="str">
        <f>Дц!C33</f>
        <v>Малярные работы по перегородкам в запотолочном пространстве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265">
        <v>1</v>
      </c>
      <c r="B6" s="40" t="s">
        <v>47</v>
      </c>
      <c r="C6" s="34" t="s">
        <v>3</v>
      </c>
      <c r="D6" s="35">
        <f>Дц!E33</f>
        <v>121.21</v>
      </c>
      <c r="E6" s="35"/>
      <c r="F6" s="36">
        <f>D6*E6</f>
        <v>0</v>
      </c>
      <c r="I6">
        <v>19693.077599357999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265">
        <v>2</v>
      </c>
      <c r="B7" s="37" t="s">
        <v>48</v>
      </c>
      <c r="C7" s="34" t="s">
        <v>3</v>
      </c>
      <c r="D7" s="35">
        <f>D6</f>
        <v>121.21</v>
      </c>
      <c r="E7" s="35"/>
      <c r="F7" s="36">
        <f>D7*E7</f>
        <v>0</v>
      </c>
      <c r="K7" t="e">
        <f>E7*J$6</f>
        <v>#DIV/0!</v>
      </c>
    </row>
    <row r="8" spans="1:11" ht="15.75" customHeight="1" x14ac:dyDescent="0.2">
      <c r="A8" s="265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265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265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121.21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265">
        <v>1</v>
      </c>
      <c r="B14" s="51" t="s">
        <v>262</v>
      </c>
      <c r="C14" s="52" t="s">
        <v>38</v>
      </c>
      <c r="D14" s="35">
        <f>D6*0.2</f>
        <v>24.24</v>
      </c>
      <c r="E14" s="35"/>
      <c r="F14" s="36">
        <f t="shared" ref="F14:F15" si="0">D14*E14</f>
        <v>0</v>
      </c>
    </row>
    <row r="15" spans="1:11" ht="15.75" customHeight="1" x14ac:dyDescent="0.2">
      <c r="A15" s="265">
        <v>2</v>
      </c>
      <c r="B15" s="53" t="s">
        <v>49</v>
      </c>
      <c r="C15" s="52" t="s">
        <v>43</v>
      </c>
      <c r="D15" s="35">
        <f>D6*0.3</f>
        <v>36.36</v>
      </c>
      <c r="E15" s="35"/>
      <c r="F15" s="36">
        <f t="shared" si="0"/>
        <v>0</v>
      </c>
    </row>
    <row r="16" spans="1:11" ht="15.75" customHeight="1" x14ac:dyDescent="0.2">
      <c r="A16" s="265">
        <v>3</v>
      </c>
      <c r="B16" s="53" t="s">
        <v>14</v>
      </c>
      <c r="C16" s="52" t="s">
        <v>14</v>
      </c>
      <c r="D16" s="35"/>
      <c r="E16" s="35"/>
      <c r="F16" s="36"/>
    </row>
    <row r="17" spans="1:6" ht="15.75" customHeight="1" x14ac:dyDescent="0.2">
      <c r="A17" s="265">
        <v>4</v>
      </c>
      <c r="B17" s="53" t="s">
        <v>14</v>
      </c>
      <c r="C17" s="52" t="s">
        <v>14</v>
      </c>
      <c r="D17" s="35"/>
      <c r="E17" s="35"/>
      <c r="F17" s="36"/>
    </row>
    <row r="18" spans="1:6" ht="15.75" customHeight="1" x14ac:dyDescent="0.2">
      <c r="A18" s="265">
        <v>5</v>
      </c>
      <c r="B18" s="53"/>
      <c r="C18" s="52"/>
      <c r="D18" s="35"/>
      <c r="E18" s="35"/>
      <c r="F18" s="36"/>
    </row>
    <row r="19" spans="1:6" ht="15.75" customHeight="1" x14ac:dyDescent="0.2">
      <c r="A19" s="265">
        <v>6</v>
      </c>
      <c r="B19" s="53"/>
      <c r="C19" s="52"/>
      <c r="D19" s="35"/>
      <c r="E19" s="35"/>
      <c r="F19" s="36"/>
    </row>
    <row r="20" spans="1:6" ht="15.75" customHeight="1" x14ac:dyDescent="0.2">
      <c r="A20" s="265">
        <v>7</v>
      </c>
      <c r="B20" s="53" t="s">
        <v>14</v>
      </c>
      <c r="C20" s="52" t="s">
        <v>14</v>
      </c>
      <c r="D20" s="35"/>
      <c r="E20" s="35"/>
      <c r="F20" s="36"/>
    </row>
    <row r="21" spans="1:6" ht="15.75" customHeight="1" x14ac:dyDescent="0.2">
      <c r="A21" s="265">
        <v>8</v>
      </c>
      <c r="B21" s="53" t="s">
        <v>14</v>
      </c>
      <c r="C21" s="52" t="s">
        <v>14</v>
      </c>
      <c r="D21" s="35"/>
      <c r="E21" s="35"/>
      <c r="F21" s="36"/>
    </row>
    <row r="22" spans="1:6" ht="15.75" customHeight="1" x14ac:dyDescent="0.2">
      <c r="A22" s="265">
        <v>9</v>
      </c>
      <c r="B22" s="53"/>
      <c r="C22" s="52"/>
      <c r="D22" s="35"/>
      <c r="E22" s="35"/>
      <c r="F22" s="36"/>
    </row>
    <row r="23" spans="1:6" ht="15.75" customHeight="1" thickBot="1" x14ac:dyDescent="0.25">
      <c r="A23" s="265">
        <v>10</v>
      </c>
      <c r="B23" s="53"/>
      <c r="C23" s="52"/>
      <c r="D23" s="35"/>
      <c r="E23" s="3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121.21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м2</v>
      </c>
      <c r="D27" s="57">
        <f>D6</f>
        <v>121.21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м2</v>
      </c>
      <c r="D28" s="41">
        <f>D6</f>
        <v>121.21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121.21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533</v>
      </c>
      <c r="B41" s="504"/>
      <c r="C41" s="504"/>
      <c r="D41" s="504"/>
      <c r="E41" s="504"/>
      <c r="F41" s="504"/>
    </row>
    <row r="42" spans="1:8" ht="15" x14ac:dyDescent="0.25">
      <c r="A42" s="264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7:D37"/>
    <mergeCell ref="C38:D38"/>
    <mergeCell ref="A40:B40"/>
    <mergeCell ref="C40:F40"/>
    <mergeCell ref="A41:B41"/>
    <mergeCell ref="C41:F41"/>
    <mergeCell ref="C36:D36"/>
    <mergeCell ref="C1:F1"/>
    <mergeCell ref="A2:B2"/>
    <mergeCell ref="A3:F3"/>
    <mergeCell ref="A11:B11"/>
    <mergeCell ref="A24:B24"/>
    <mergeCell ref="A29:B29"/>
    <mergeCell ref="C31:D31"/>
    <mergeCell ref="C32:D32"/>
    <mergeCell ref="C33:D33"/>
    <mergeCell ref="C34:D34"/>
    <mergeCell ref="C35:D3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4" zoomScaleNormal="100" workbookViewId="0">
      <selection activeCell="A41" sqref="A41:B41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10</v>
      </c>
      <c r="D2" s="24"/>
      <c r="E2" s="24"/>
      <c r="F2" s="24"/>
    </row>
    <row r="3" spans="1:11" ht="45.75" customHeight="1" x14ac:dyDescent="0.2">
      <c r="A3" s="506" t="str">
        <f>Дц!C35</f>
        <v>Устройство деформационного шва на стенах, колонах и по потолку по технологии KNAUF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ht="25.5" customHeight="1" x14ac:dyDescent="0.2">
      <c r="A6" s="422">
        <v>1</v>
      </c>
      <c r="B6" s="40" t="str">
        <f>A3</f>
        <v>Устройство деформационного шва на стенах, колонах и по потолку по технологии KNAUF</v>
      </c>
      <c r="C6" s="34" t="s">
        <v>136</v>
      </c>
      <c r="D6" s="35">
        <f>Дц!E35</f>
        <v>19.75</v>
      </c>
      <c r="E6" s="35"/>
      <c r="F6" s="36">
        <f>D6*E6</f>
        <v>0</v>
      </c>
      <c r="I6">
        <v>19693.077599357999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422">
        <v>2</v>
      </c>
      <c r="B7" s="37"/>
      <c r="C7" s="34"/>
      <c r="D7" s="35"/>
      <c r="E7" s="35"/>
      <c r="F7" s="36"/>
      <c r="K7" t="e">
        <f>E7*J$6</f>
        <v>#DIV/0!</v>
      </c>
    </row>
    <row r="8" spans="1:11" ht="15.75" customHeight="1" x14ac:dyDescent="0.2">
      <c r="A8" s="42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42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42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19.75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422">
        <v>1</v>
      </c>
      <c r="B14" s="423" t="s">
        <v>403</v>
      </c>
      <c r="C14" s="424" t="s">
        <v>3</v>
      </c>
      <c r="D14" s="425">
        <f>D6*0.1*1.1</f>
        <v>2.17</v>
      </c>
      <c r="E14" s="425"/>
      <c r="F14" s="36">
        <f t="shared" ref="F14:F19" si="0">D14*E14</f>
        <v>0</v>
      </c>
    </row>
    <row r="15" spans="1:11" ht="15.75" customHeight="1" x14ac:dyDescent="0.2">
      <c r="A15" s="422">
        <v>2</v>
      </c>
      <c r="B15" s="426" t="s">
        <v>404</v>
      </c>
      <c r="C15" s="424" t="s">
        <v>136</v>
      </c>
      <c r="D15" s="425">
        <f>D6*2*1.1</f>
        <v>43.45</v>
      </c>
      <c r="E15" s="425"/>
      <c r="F15" s="36">
        <f t="shared" si="0"/>
        <v>0</v>
      </c>
    </row>
    <row r="16" spans="1:11" ht="15.75" customHeight="1" x14ac:dyDescent="0.2">
      <c r="A16" s="422">
        <v>3</v>
      </c>
      <c r="B16" s="426" t="s">
        <v>33</v>
      </c>
      <c r="C16" s="424" t="s">
        <v>136</v>
      </c>
      <c r="D16" s="425">
        <f>D6*2*1.1</f>
        <v>43.45</v>
      </c>
      <c r="E16" s="425"/>
      <c r="F16" s="36">
        <f t="shared" si="0"/>
        <v>0</v>
      </c>
    </row>
    <row r="17" spans="1:6" ht="15.75" customHeight="1" x14ac:dyDescent="0.2">
      <c r="A17" s="422">
        <v>4</v>
      </c>
      <c r="B17" s="426" t="s">
        <v>34</v>
      </c>
      <c r="C17" s="424" t="s">
        <v>54</v>
      </c>
      <c r="D17" s="427">
        <f>D6*8</f>
        <v>158</v>
      </c>
      <c r="E17" s="425"/>
      <c r="F17" s="36">
        <f t="shared" si="0"/>
        <v>0</v>
      </c>
    </row>
    <row r="18" spans="1:6" ht="15.75" customHeight="1" x14ac:dyDescent="0.2">
      <c r="A18" s="422">
        <v>5</v>
      </c>
      <c r="B18" s="426" t="s">
        <v>99</v>
      </c>
      <c r="C18" s="424" t="s">
        <v>54</v>
      </c>
      <c r="D18" s="427">
        <f>D6*20</f>
        <v>395</v>
      </c>
      <c r="E18" s="425"/>
      <c r="F18" s="36">
        <f t="shared" si="0"/>
        <v>0</v>
      </c>
    </row>
    <row r="19" spans="1:6" ht="15.75" customHeight="1" x14ac:dyDescent="0.2">
      <c r="A19" s="422">
        <v>6</v>
      </c>
      <c r="B19" s="426" t="s">
        <v>405</v>
      </c>
      <c r="C19" s="424" t="s">
        <v>136</v>
      </c>
      <c r="D19" s="425">
        <f>D6*2*1.1</f>
        <v>43.45</v>
      </c>
      <c r="E19" s="425"/>
      <c r="F19" s="36">
        <f t="shared" si="0"/>
        <v>0</v>
      </c>
    </row>
    <row r="20" spans="1:6" ht="15.75" customHeight="1" x14ac:dyDescent="0.2">
      <c r="A20" s="422">
        <v>7</v>
      </c>
      <c r="B20" s="53" t="s">
        <v>14</v>
      </c>
      <c r="C20" s="52" t="s">
        <v>14</v>
      </c>
      <c r="D20" s="35"/>
      <c r="E20" s="35"/>
      <c r="F20" s="36"/>
    </row>
    <row r="21" spans="1:6" ht="15.75" customHeight="1" x14ac:dyDescent="0.2">
      <c r="A21" s="422">
        <v>8</v>
      </c>
      <c r="B21" s="53" t="s">
        <v>14</v>
      </c>
      <c r="C21" s="52" t="s">
        <v>14</v>
      </c>
      <c r="D21" s="35"/>
      <c r="E21" s="35"/>
      <c r="F21" s="36"/>
    </row>
    <row r="22" spans="1:6" ht="15.75" customHeight="1" x14ac:dyDescent="0.2">
      <c r="A22" s="422">
        <v>9</v>
      </c>
      <c r="B22" s="53"/>
      <c r="C22" s="52"/>
      <c r="D22" s="35"/>
      <c r="E22" s="35"/>
      <c r="F22" s="36"/>
    </row>
    <row r="23" spans="1:6" ht="15.75" customHeight="1" thickBot="1" x14ac:dyDescent="0.25">
      <c r="A23" s="422">
        <v>10</v>
      </c>
      <c r="B23" s="53"/>
      <c r="C23" s="52"/>
      <c r="D23" s="35"/>
      <c r="E23" s="3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19.75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м.п.</v>
      </c>
      <c r="D27" s="57">
        <f>D6</f>
        <v>19.75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м.п.</v>
      </c>
      <c r="D28" s="41">
        <f>D6</f>
        <v>19.75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19.75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533</v>
      </c>
      <c r="B41" s="504"/>
      <c r="C41" s="504"/>
      <c r="D41" s="504"/>
      <c r="E41" s="504"/>
      <c r="F41" s="504"/>
    </row>
    <row r="42" spans="1:8" ht="15" x14ac:dyDescent="0.25">
      <c r="A42" s="421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7:D37"/>
    <mergeCell ref="C38:D38"/>
    <mergeCell ref="A40:B40"/>
    <mergeCell ref="C40:F40"/>
    <mergeCell ref="A41:B41"/>
    <mergeCell ref="C41:F41"/>
    <mergeCell ref="C36:D36"/>
    <mergeCell ref="C1:F1"/>
    <mergeCell ref="A2:B2"/>
    <mergeCell ref="A3:F3"/>
    <mergeCell ref="A11:B11"/>
    <mergeCell ref="A24:B24"/>
    <mergeCell ref="A29:B29"/>
    <mergeCell ref="C31:D31"/>
    <mergeCell ref="C32:D32"/>
    <mergeCell ref="C33:D33"/>
    <mergeCell ref="C34:D34"/>
    <mergeCell ref="C35:D3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7" zoomScaleNormal="100" workbookViewId="0">
      <selection activeCell="A41" sqref="A41:B41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11</v>
      </c>
      <c r="D2" s="24"/>
      <c r="E2" s="24"/>
      <c r="F2" s="24"/>
    </row>
    <row r="3" spans="1:11" ht="45.75" customHeight="1" x14ac:dyDescent="0.2">
      <c r="A3" s="506" t="str">
        <f>Дц!C36</f>
        <v>Устройство деформационного шва в полу профиль PARV 46-20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ht="27" customHeight="1" x14ac:dyDescent="0.2">
      <c r="A6" s="422">
        <v>1</v>
      </c>
      <c r="B6" s="40" t="str">
        <f>A3</f>
        <v>Устройство деформационного шва в полу профиль PARV 46-20</v>
      </c>
      <c r="C6" s="34" t="s">
        <v>136</v>
      </c>
      <c r="D6" s="35">
        <f>Дц!E36</f>
        <v>13.15</v>
      </c>
      <c r="E6" s="35"/>
      <c r="F6" s="36">
        <f>D6*E6</f>
        <v>0</v>
      </c>
      <c r="I6">
        <v>19693.077599357999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422">
        <v>2</v>
      </c>
      <c r="B7" s="37"/>
      <c r="C7" s="34"/>
      <c r="D7" s="35"/>
      <c r="E7" s="35"/>
      <c r="F7" s="36"/>
      <c r="K7" t="e">
        <f>E7*J$6</f>
        <v>#DIV/0!</v>
      </c>
    </row>
    <row r="8" spans="1:11" ht="15.75" customHeight="1" x14ac:dyDescent="0.2">
      <c r="A8" s="42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42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42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13.15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422">
        <v>1</v>
      </c>
      <c r="B14" s="423" t="s">
        <v>406</v>
      </c>
      <c r="C14" s="424" t="s">
        <v>136</v>
      </c>
      <c r="D14" s="425">
        <f>D6*1.05</f>
        <v>13.81</v>
      </c>
      <c r="E14" s="425"/>
      <c r="F14" s="36">
        <f t="shared" ref="F14:F15" si="0">D14*E14</f>
        <v>0</v>
      </c>
    </row>
    <row r="15" spans="1:11" ht="15.75" customHeight="1" x14ac:dyDescent="0.2">
      <c r="A15" s="422">
        <v>2</v>
      </c>
      <c r="B15" s="426" t="s">
        <v>407</v>
      </c>
      <c r="C15" s="424" t="s">
        <v>54</v>
      </c>
      <c r="D15" s="425">
        <f>D6*7</f>
        <v>92.05</v>
      </c>
      <c r="E15" s="425"/>
      <c r="F15" s="36">
        <f t="shared" si="0"/>
        <v>0</v>
      </c>
    </row>
    <row r="16" spans="1:11" ht="15.75" customHeight="1" x14ac:dyDescent="0.2">
      <c r="A16" s="422">
        <v>3</v>
      </c>
      <c r="B16" s="53" t="s">
        <v>14</v>
      </c>
      <c r="C16" s="52" t="s">
        <v>14</v>
      </c>
      <c r="D16" s="35"/>
      <c r="E16" s="35"/>
      <c r="F16" s="36"/>
    </row>
    <row r="17" spans="1:6" ht="15.75" customHeight="1" x14ac:dyDescent="0.2">
      <c r="A17" s="422">
        <v>4</v>
      </c>
      <c r="B17" s="53" t="s">
        <v>14</v>
      </c>
      <c r="C17" s="52" t="s">
        <v>14</v>
      </c>
      <c r="D17" s="35"/>
      <c r="E17" s="35"/>
      <c r="F17" s="36"/>
    </row>
    <row r="18" spans="1:6" ht="15.75" customHeight="1" x14ac:dyDescent="0.2">
      <c r="A18" s="422">
        <v>5</v>
      </c>
      <c r="B18" s="53"/>
      <c r="C18" s="52"/>
      <c r="D18" s="35"/>
      <c r="E18" s="35"/>
      <c r="F18" s="36"/>
    </row>
    <row r="19" spans="1:6" ht="15.75" customHeight="1" x14ac:dyDescent="0.2">
      <c r="A19" s="422">
        <v>6</v>
      </c>
      <c r="B19" s="53"/>
      <c r="C19" s="52"/>
      <c r="D19" s="35"/>
      <c r="E19" s="35"/>
      <c r="F19" s="36"/>
    </row>
    <row r="20" spans="1:6" ht="15.75" customHeight="1" x14ac:dyDescent="0.2">
      <c r="A20" s="422">
        <v>7</v>
      </c>
      <c r="B20" s="53" t="s">
        <v>14</v>
      </c>
      <c r="C20" s="52" t="s">
        <v>14</v>
      </c>
      <c r="D20" s="35"/>
      <c r="E20" s="35"/>
      <c r="F20" s="36"/>
    </row>
    <row r="21" spans="1:6" ht="15.75" customHeight="1" x14ac:dyDescent="0.2">
      <c r="A21" s="422">
        <v>8</v>
      </c>
      <c r="B21" s="53" t="s">
        <v>14</v>
      </c>
      <c r="C21" s="52" t="s">
        <v>14</v>
      </c>
      <c r="D21" s="35"/>
      <c r="E21" s="35"/>
      <c r="F21" s="36"/>
    </row>
    <row r="22" spans="1:6" ht="15.75" customHeight="1" x14ac:dyDescent="0.2">
      <c r="A22" s="422">
        <v>9</v>
      </c>
      <c r="B22" s="53"/>
      <c r="C22" s="52"/>
      <c r="D22" s="35"/>
      <c r="E22" s="35"/>
      <c r="F22" s="36"/>
    </row>
    <row r="23" spans="1:6" ht="15.75" customHeight="1" thickBot="1" x14ac:dyDescent="0.25">
      <c r="A23" s="422">
        <v>10</v>
      </c>
      <c r="B23" s="53"/>
      <c r="C23" s="52"/>
      <c r="D23" s="35"/>
      <c r="E23" s="3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13.15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м.п.</v>
      </c>
      <c r="D27" s="57">
        <f>D6</f>
        <v>13.15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м.п.</v>
      </c>
      <c r="D28" s="41">
        <f>D6</f>
        <v>13.15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13.15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533</v>
      </c>
      <c r="B41" s="504"/>
      <c r="C41" s="504"/>
      <c r="D41" s="504"/>
      <c r="E41" s="504"/>
      <c r="F41" s="504"/>
    </row>
    <row r="42" spans="1:8" ht="15" x14ac:dyDescent="0.25">
      <c r="A42" s="421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7:D37"/>
    <mergeCell ref="C38:D38"/>
    <mergeCell ref="A40:B40"/>
    <mergeCell ref="C40:F40"/>
    <mergeCell ref="A41:B41"/>
    <mergeCell ref="C41:F41"/>
    <mergeCell ref="C36:D36"/>
    <mergeCell ref="C1:F1"/>
    <mergeCell ref="A2:B2"/>
    <mergeCell ref="A3:F3"/>
    <mergeCell ref="A11:B11"/>
    <mergeCell ref="A24:B24"/>
    <mergeCell ref="A29:B29"/>
    <mergeCell ref="C31:D31"/>
    <mergeCell ref="C32:D32"/>
    <mergeCell ref="C33:D33"/>
    <mergeCell ref="C34:D34"/>
    <mergeCell ref="C35:D3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K43"/>
  <sheetViews>
    <sheetView topLeftCell="A7" zoomScaleNormal="100" workbookViewId="0">
      <selection activeCell="A41" sqref="A41:B41"/>
    </sheetView>
  </sheetViews>
  <sheetFormatPr defaultRowHeight="12.75" x14ac:dyDescent="0.2"/>
  <cols>
    <col min="1" max="1" width="5.85546875" customWidth="1"/>
    <col min="2" max="2" width="52.140625" customWidth="1"/>
    <col min="3" max="3" width="10.28515625" customWidth="1"/>
    <col min="4" max="4" width="12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12</v>
      </c>
      <c r="D2" s="24"/>
      <c r="E2" s="24"/>
      <c r="F2" s="24"/>
    </row>
    <row r="3" spans="1:11" ht="45.75" customHeight="1" x14ac:dyDescent="0.2">
      <c r="A3" s="512" t="str">
        <f>Дц!C21</f>
        <v>Облицовка стен ГКЛ в один слой  на каркасе 75</v>
      </c>
      <c r="B3" s="512"/>
      <c r="C3" s="512"/>
      <c r="D3" s="512"/>
      <c r="E3" s="512"/>
      <c r="F3" s="512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2">
        <v>1</v>
      </c>
      <c r="B6" s="40" t="s">
        <v>28</v>
      </c>
      <c r="C6" s="34" t="s">
        <v>3</v>
      </c>
      <c r="D6" s="35">
        <f>Дц!E21</f>
        <v>304.8</v>
      </c>
      <c r="E6" s="35"/>
      <c r="F6" s="36">
        <f>D6*E6</f>
        <v>0</v>
      </c>
      <c r="I6">
        <v>26741.091724696798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2">
        <v>2</v>
      </c>
      <c r="B7" s="37" t="s">
        <v>29</v>
      </c>
      <c r="C7" s="34" t="s">
        <v>3</v>
      </c>
      <c r="D7" s="35">
        <f>D6</f>
        <v>304.8</v>
      </c>
      <c r="E7" s="35"/>
      <c r="F7" s="36">
        <f>D7*E7</f>
        <v>0</v>
      </c>
      <c r="K7" t="e">
        <f>E7*J$6</f>
        <v>#DIV/0!</v>
      </c>
    </row>
    <row r="8" spans="1:11" ht="15.75" customHeight="1" x14ac:dyDescent="0.2">
      <c r="A8" s="32">
        <v>3</v>
      </c>
      <c r="B8" s="33" t="s">
        <v>30</v>
      </c>
      <c r="C8" s="38" t="s">
        <v>3</v>
      </c>
      <c r="D8" s="35">
        <f>D6</f>
        <v>304.8</v>
      </c>
      <c r="E8" s="35"/>
      <c r="F8" s="39">
        <f>D8*E8</f>
        <v>0</v>
      </c>
      <c r="K8" t="e">
        <f>E8*J$6</f>
        <v>#DIV/0!</v>
      </c>
    </row>
    <row r="9" spans="1:11" ht="15.75" customHeight="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304.8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32">
        <v>1</v>
      </c>
      <c r="B14" s="66" t="s">
        <v>31</v>
      </c>
      <c r="C14" s="67" t="s">
        <v>3</v>
      </c>
      <c r="D14" s="68">
        <f>D6*1.1</f>
        <v>335.28</v>
      </c>
      <c r="E14" s="69"/>
      <c r="F14" s="36">
        <f t="shared" ref="F14:F21" si="0">D14*E14</f>
        <v>0</v>
      </c>
    </row>
    <row r="15" spans="1:11" ht="15.75" customHeight="1" x14ac:dyDescent="0.2">
      <c r="A15" s="32">
        <v>2</v>
      </c>
      <c r="B15" s="70" t="s">
        <v>32</v>
      </c>
      <c r="C15" s="71" t="s">
        <v>5</v>
      </c>
      <c r="D15" s="68">
        <f>D7*2</f>
        <v>609.6</v>
      </c>
      <c r="E15" s="72"/>
      <c r="F15" s="36">
        <f t="shared" si="0"/>
        <v>0</v>
      </c>
    </row>
    <row r="16" spans="1:11" ht="15.75" customHeight="1" x14ac:dyDescent="0.2">
      <c r="A16" s="32">
        <v>3</v>
      </c>
      <c r="B16" s="70" t="s">
        <v>33</v>
      </c>
      <c r="C16" s="71" t="s">
        <v>5</v>
      </c>
      <c r="D16" s="68">
        <f>D7*3</f>
        <v>914.4</v>
      </c>
      <c r="E16" s="72"/>
      <c r="F16" s="36">
        <f t="shared" si="0"/>
        <v>0</v>
      </c>
    </row>
    <row r="17" spans="1:6" ht="15.75" customHeight="1" x14ac:dyDescent="0.2">
      <c r="A17" s="32">
        <v>4</v>
      </c>
      <c r="B17" s="70" t="s">
        <v>34</v>
      </c>
      <c r="C17" s="71" t="s">
        <v>7</v>
      </c>
      <c r="D17" s="224">
        <f>D6*2.7</f>
        <v>823</v>
      </c>
      <c r="E17" s="72"/>
      <c r="F17" s="36">
        <f t="shared" si="0"/>
        <v>0</v>
      </c>
    </row>
    <row r="18" spans="1:6" ht="15.75" customHeight="1" x14ac:dyDescent="0.2">
      <c r="A18" s="32">
        <v>5</v>
      </c>
      <c r="B18" s="70" t="s">
        <v>35</v>
      </c>
      <c r="C18" s="71" t="s">
        <v>7</v>
      </c>
      <c r="D18" s="224">
        <f>D7*40</f>
        <v>12192</v>
      </c>
      <c r="E18" s="72"/>
      <c r="F18" s="36">
        <f t="shared" si="0"/>
        <v>0</v>
      </c>
    </row>
    <row r="19" spans="1:6" ht="15.75" customHeight="1" x14ac:dyDescent="0.2">
      <c r="A19" s="32">
        <v>6</v>
      </c>
      <c r="B19" s="70" t="s">
        <v>36</v>
      </c>
      <c r="C19" s="71" t="s">
        <v>7</v>
      </c>
      <c r="D19" s="225">
        <f>1.7*D7</f>
        <v>518</v>
      </c>
      <c r="E19" s="73"/>
      <c r="F19" s="36">
        <f t="shared" si="0"/>
        <v>0</v>
      </c>
    </row>
    <row r="20" spans="1:6" ht="15.75" customHeight="1" x14ac:dyDescent="0.2">
      <c r="A20" s="32">
        <v>7</v>
      </c>
      <c r="B20" s="70" t="s">
        <v>258</v>
      </c>
      <c r="C20" s="71" t="s">
        <v>5</v>
      </c>
      <c r="D20" s="68">
        <f>D7*1.1</f>
        <v>335.28</v>
      </c>
      <c r="E20" s="72"/>
      <c r="F20" s="36">
        <f t="shared" si="0"/>
        <v>0</v>
      </c>
    </row>
    <row r="21" spans="1:6" ht="15.75" customHeight="1" x14ac:dyDescent="0.2">
      <c r="A21" s="32">
        <v>8</v>
      </c>
      <c r="B21" s="70" t="s">
        <v>267</v>
      </c>
      <c r="C21" s="71" t="s">
        <v>38</v>
      </c>
      <c r="D21" s="68">
        <f>D7*0.3</f>
        <v>91.44</v>
      </c>
      <c r="E21" s="72"/>
      <c r="F21" s="36">
        <f t="shared" si="0"/>
        <v>0</v>
      </c>
    </row>
    <row r="22" spans="1:6" ht="15.75" customHeight="1" x14ac:dyDescent="0.2">
      <c r="A22" s="32">
        <v>9</v>
      </c>
      <c r="B22" s="74"/>
      <c r="C22" s="75"/>
      <c r="D22" s="68"/>
      <c r="E22" s="72"/>
      <c r="F22" s="36"/>
    </row>
    <row r="23" spans="1:6" ht="15.75" customHeight="1" thickBot="1" x14ac:dyDescent="0.25">
      <c r="A23" s="32">
        <v>10</v>
      </c>
      <c r="B23" s="61"/>
      <c r="C23" s="63"/>
      <c r="D23" s="64"/>
      <c r="E23" s="6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304.8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м2</v>
      </c>
      <c r="D27" s="57">
        <f>D6</f>
        <v>304.8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м2</v>
      </c>
      <c r="D28" s="41">
        <f>D6</f>
        <v>304.8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304.8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533</v>
      </c>
      <c r="B41" s="504"/>
      <c r="C41" s="504"/>
      <c r="D41" s="504"/>
      <c r="E41" s="504"/>
      <c r="F41" s="504"/>
    </row>
    <row r="42" spans="1:8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7:D37"/>
    <mergeCell ref="C38:D38"/>
    <mergeCell ref="C33:D33"/>
    <mergeCell ref="C34:D34"/>
    <mergeCell ref="C35:D35"/>
    <mergeCell ref="C36:D36"/>
    <mergeCell ref="A40:B40"/>
    <mergeCell ref="C40:F40"/>
    <mergeCell ref="A41:B41"/>
    <mergeCell ref="C41:F41"/>
    <mergeCell ref="C31:D31"/>
    <mergeCell ref="C32:D32"/>
    <mergeCell ref="C1:F1"/>
    <mergeCell ref="A29:B29"/>
    <mergeCell ref="A2:B2"/>
    <mergeCell ref="A11:B11"/>
    <mergeCell ref="A24:B24"/>
    <mergeCell ref="A3:F3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7" zoomScaleNormal="100" workbookViewId="0">
      <selection activeCell="A41" sqref="A41:B41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C1" s="505" t="s">
        <v>419</v>
      </c>
      <c r="D1" s="505"/>
      <c r="E1" s="505"/>
      <c r="F1" s="505"/>
    </row>
    <row r="2" spans="1:11" ht="15.75" x14ac:dyDescent="0.25">
      <c r="A2" s="511" t="s">
        <v>252</v>
      </c>
      <c r="B2" s="511"/>
      <c r="C2" s="23" t="str">
        <f ca="1">MID(CELL("filename",A1),FIND("]",CELL("filename",A1))+1,65535)</f>
        <v>П1</v>
      </c>
      <c r="D2" s="24"/>
      <c r="E2" s="24"/>
      <c r="F2" s="24"/>
    </row>
    <row r="3" spans="1:11" ht="45.75" customHeight="1" x14ac:dyDescent="0.2">
      <c r="A3" s="506" t="str">
        <f>Дц!C9</f>
        <v>Разработка  и согласование с арендодателем Электропроекта</v>
      </c>
      <c r="B3" s="506"/>
      <c r="C3" s="506"/>
      <c r="D3" s="506"/>
      <c r="E3" s="506"/>
      <c r="F3" s="506"/>
    </row>
    <row r="4" spans="1:11" ht="13.5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ht="25.5" x14ac:dyDescent="0.2">
      <c r="A6" s="32">
        <v>1</v>
      </c>
      <c r="B6" s="40" t="str">
        <f>A3</f>
        <v>Разработка  и согласование с арендодателем Электропроекта</v>
      </c>
      <c r="C6" s="34" t="s">
        <v>57</v>
      </c>
      <c r="D6" s="35">
        <f>Дц!E9</f>
        <v>1</v>
      </c>
      <c r="E6" s="35"/>
      <c r="F6" s="36">
        <f>D6*E6</f>
        <v>0</v>
      </c>
      <c r="I6">
        <v>2040</v>
      </c>
      <c r="J6" t="e">
        <f>(I6-F28)/F11</f>
        <v>#DIV/0!</v>
      </c>
      <c r="K6" t="e">
        <f>E6*J$6</f>
        <v>#DIV/0!</v>
      </c>
    </row>
    <row r="7" spans="1:11" x14ac:dyDescent="0.2">
      <c r="A7" s="32">
        <v>2</v>
      </c>
      <c r="B7" s="37" t="s">
        <v>14</v>
      </c>
      <c r="C7" s="34" t="s">
        <v>14</v>
      </c>
      <c r="D7" s="35"/>
      <c r="E7" s="35"/>
      <c r="F7" s="36"/>
      <c r="K7" t="e">
        <f>E7*J$6</f>
        <v>#DIV/0!</v>
      </c>
    </row>
    <row r="8" spans="1:11" x14ac:dyDescent="0.2">
      <c r="A8" s="3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3.5" thickBot="1" x14ac:dyDescent="0.25">
      <c r="A10" s="3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thickBot="1" x14ac:dyDescent="0.3">
      <c r="A11" s="495" t="s">
        <v>21</v>
      </c>
      <c r="B11" s="496"/>
      <c r="C11" s="43"/>
      <c r="D11" s="44">
        <f>D6</f>
        <v>1</v>
      </c>
      <c r="E11" s="45">
        <f>F11/D11</f>
        <v>0</v>
      </c>
      <c r="F11" s="46">
        <f>SUM(F6:F10)</f>
        <v>0</v>
      </c>
    </row>
    <row r="12" spans="1:11" ht="15.75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x14ac:dyDescent="0.2">
      <c r="A14" s="32">
        <v>1</v>
      </c>
      <c r="B14" s="51" t="s">
        <v>14</v>
      </c>
      <c r="C14" s="52" t="s">
        <v>14</v>
      </c>
      <c r="D14" s="35"/>
      <c r="E14" s="35"/>
      <c r="F14" s="36"/>
    </row>
    <row r="15" spans="1:11" x14ac:dyDescent="0.2">
      <c r="A15" s="32">
        <v>2</v>
      </c>
      <c r="B15" s="53" t="s">
        <v>14</v>
      </c>
      <c r="C15" s="52" t="s">
        <v>14</v>
      </c>
      <c r="D15" s="35"/>
      <c r="E15" s="35"/>
      <c r="F15" s="36"/>
    </row>
    <row r="16" spans="1:11" x14ac:dyDescent="0.2">
      <c r="A16" s="32">
        <v>3</v>
      </c>
      <c r="B16" s="53" t="s">
        <v>14</v>
      </c>
      <c r="C16" s="52" t="s">
        <v>14</v>
      </c>
      <c r="D16" s="35"/>
      <c r="E16" s="35"/>
      <c r="F16" s="36"/>
    </row>
    <row r="17" spans="1:6" x14ac:dyDescent="0.2">
      <c r="A17" s="32">
        <v>4</v>
      </c>
      <c r="B17" s="53" t="s">
        <v>14</v>
      </c>
      <c r="C17" s="52" t="s">
        <v>14</v>
      </c>
      <c r="D17" s="35"/>
      <c r="E17" s="35"/>
      <c r="F17" s="36"/>
    </row>
    <row r="18" spans="1:6" x14ac:dyDescent="0.2">
      <c r="A18" s="32">
        <v>5</v>
      </c>
      <c r="B18" s="53"/>
      <c r="C18" s="52"/>
      <c r="D18" s="35"/>
      <c r="E18" s="35"/>
      <c r="F18" s="36"/>
    </row>
    <row r="19" spans="1:6" x14ac:dyDescent="0.2">
      <c r="A19" s="32">
        <v>6</v>
      </c>
      <c r="B19" s="53"/>
      <c r="C19" s="52"/>
      <c r="D19" s="35"/>
      <c r="E19" s="35"/>
      <c r="F19" s="36"/>
    </row>
    <row r="20" spans="1:6" x14ac:dyDescent="0.2">
      <c r="A20" s="32">
        <v>7</v>
      </c>
      <c r="B20" s="53" t="s">
        <v>14</v>
      </c>
      <c r="C20" s="52" t="s">
        <v>14</v>
      </c>
      <c r="D20" s="35"/>
      <c r="E20" s="35"/>
      <c r="F20" s="36"/>
    </row>
    <row r="21" spans="1:6" x14ac:dyDescent="0.2">
      <c r="A21" s="32">
        <v>8</v>
      </c>
      <c r="B21" s="53" t="s">
        <v>14</v>
      </c>
      <c r="C21" s="52" t="s">
        <v>14</v>
      </c>
      <c r="D21" s="35"/>
      <c r="E21" s="35"/>
      <c r="F21" s="36"/>
    </row>
    <row r="22" spans="1:6" x14ac:dyDescent="0.2">
      <c r="A22" s="32">
        <v>9</v>
      </c>
      <c r="B22" s="53"/>
      <c r="C22" s="52"/>
      <c r="D22" s="35"/>
      <c r="E22" s="35"/>
      <c r="F22" s="36"/>
    </row>
    <row r="23" spans="1:6" ht="13.5" thickBot="1" x14ac:dyDescent="0.25">
      <c r="A23" s="32">
        <v>10</v>
      </c>
      <c r="B23" s="53"/>
      <c r="C23" s="52"/>
      <c r="D23" s="35"/>
      <c r="E23" s="35"/>
      <c r="F23" s="36"/>
    </row>
    <row r="24" spans="1:6" ht="15.75" thickBot="1" x14ac:dyDescent="0.3">
      <c r="A24" s="495" t="s">
        <v>21</v>
      </c>
      <c r="B24" s="497"/>
      <c r="C24" s="54"/>
      <c r="D24" s="45">
        <f>D6</f>
        <v>1</v>
      </c>
      <c r="E24" s="45">
        <f>F24/D24</f>
        <v>0</v>
      </c>
      <c r="F24" s="46">
        <f>SUM(F14:F23)</f>
        <v>0</v>
      </c>
    </row>
    <row r="25" spans="1:6" ht="15.75" thickBot="1" x14ac:dyDescent="0.3">
      <c r="A25" s="47"/>
      <c r="B25" s="48"/>
      <c r="C25" s="48"/>
      <c r="D25" s="49"/>
      <c r="E25" s="49"/>
      <c r="F25" s="49"/>
    </row>
    <row r="26" spans="1:6" ht="28.9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x14ac:dyDescent="0.2">
      <c r="A27" s="55">
        <v>1</v>
      </c>
      <c r="B27" s="51" t="s">
        <v>25</v>
      </c>
      <c r="C27" s="56" t="str">
        <f>C6</f>
        <v>комп</v>
      </c>
      <c r="D27" s="57">
        <f>D6</f>
        <v>1</v>
      </c>
      <c r="E27" s="58">
        <f>F27/D27</f>
        <v>0</v>
      </c>
      <c r="F27" s="59">
        <f>F11</f>
        <v>0</v>
      </c>
    </row>
    <row r="28" spans="1:6" ht="13.5" thickBot="1" x14ac:dyDescent="0.25">
      <c r="A28" s="60">
        <v>2</v>
      </c>
      <c r="B28" s="61" t="s">
        <v>27</v>
      </c>
      <c r="C28" s="38" t="str">
        <f>C6</f>
        <v>комп</v>
      </c>
      <c r="D28" s="41">
        <v>0</v>
      </c>
      <c r="E28" s="42">
        <v>0</v>
      </c>
      <c r="F28" s="39">
        <f>F24</f>
        <v>0</v>
      </c>
    </row>
    <row r="29" spans="1:6" ht="15.75" thickBot="1" x14ac:dyDescent="0.3">
      <c r="A29" s="495" t="s">
        <v>21</v>
      </c>
      <c r="B29" s="496"/>
      <c r="C29" s="62"/>
      <c r="D29" s="44">
        <f>D6</f>
        <v>1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/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/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533</v>
      </c>
      <c r="B41" s="504"/>
      <c r="C41" s="504"/>
      <c r="D41" s="504"/>
      <c r="E41" s="504"/>
      <c r="F41" s="504"/>
    </row>
    <row r="42" spans="1:8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C38:D38"/>
    <mergeCell ref="A43:B43"/>
    <mergeCell ref="C43:F43"/>
    <mergeCell ref="C1:F1"/>
    <mergeCell ref="A40:B40"/>
    <mergeCell ref="C40:F40"/>
    <mergeCell ref="A41:B41"/>
    <mergeCell ref="C41:F41"/>
    <mergeCell ref="A3:F3"/>
    <mergeCell ref="C37:D37"/>
    <mergeCell ref="C33:D33"/>
    <mergeCell ref="C34:D34"/>
    <mergeCell ref="C35:D35"/>
    <mergeCell ref="C36:D36"/>
    <mergeCell ref="A2:B2"/>
    <mergeCell ref="A11:B11"/>
    <mergeCell ref="A24:B24"/>
    <mergeCell ref="A29:B29"/>
    <mergeCell ref="C31:D31"/>
    <mergeCell ref="C32:D3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10" zoomScaleNormal="100" workbookViewId="0">
      <selection activeCell="A41" sqref="A41:B41"/>
    </sheetView>
  </sheetViews>
  <sheetFormatPr defaultRowHeight="12.75" x14ac:dyDescent="0.2"/>
  <cols>
    <col min="1" max="1" width="5.85546875" customWidth="1"/>
    <col min="2" max="2" width="52.140625" customWidth="1"/>
    <col min="3" max="3" width="10.28515625" customWidth="1"/>
    <col min="4" max="4" width="12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13</v>
      </c>
      <c r="D2" s="24"/>
      <c r="E2" s="24"/>
      <c r="F2" s="24"/>
    </row>
    <row r="3" spans="1:11" ht="45.75" customHeight="1" x14ac:dyDescent="0.2">
      <c r="A3" s="512" t="str">
        <f>Дц!C22</f>
        <v>Облицовка колонн ГКЛ в один слой  на каркасе 75</v>
      </c>
      <c r="B3" s="512"/>
      <c r="C3" s="512"/>
      <c r="D3" s="512"/>
      <c r="E3" s="512"/>
      <c r="F3" s="512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422">
        <v>1</v>
      </c>
      <c r="B6" s="40" t="s">
        <v>28</v>
      </c>
      <c r="C6" s="34" t="s">
        <v>3</v>
      </c>
      <c r="D6" s="35">
        <f>Дц!E22</f>
        <v>75.28</v>
      </c>
      <c r="E6" s="35"/>
      <c r="F6" s="36">
        <f>D6*E6</f>
        <v>0</v>
      </c>
      <c r="I6">
        <v>26741.091724696798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422">
        <v>2</v>
      </c>
      <c r="B7" s="37" t="s">
        <v>29</v>
      </c>
      <c r="C7" s="34" t="s">
        <v>3</v>
      </c>
      <c r="D7" s="35">
        <f>D6</f>
        <v>75.28</v>
      </c>
      <c r="E7" s="35"/>
      <c r="F7" s="36">
        <f>D7*E7</f>
        <v>0</v>
      </c>
      <c r="K7" t="e">
        <f>E7*J$6</f>
        <v>#DIV/0!</v>
      </c>
    </row>
    <row r="8" spans="1:11" ht="15.75" customHeight="1" x14ac:dyDescent="0.2">
      <c r="A8" s="422">
        <v>3</v>
      </c>
      <c r="B8" s="33" t="s">
        <v>30</v>
      </c>
      <c r="C8" s="38" t="s">
        <v>3</v>
      </c>
      <c r="D8" s="35">
        <f>D6</f>
        <v>75.28</v>
      </c>
      <c r="E8" s="35"/>
      <c r="F8" s="39">
        <f>D8*E8</f>
        <v>0</v>
      </c>
      <c r="K8" t="e">
        <f>E8*J$6</f>
        <v>#DIV/0!</v>
      </c>
    </row>
    <row r="9" spans="1:11" ht="15.75" customHeight="1" x14ac:dyDescent="0.2">
      <c r="A9" s="42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42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75.28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422">
        <v>1</v>
      </c>
      <c r="B14" s="66" t="s">
        <v>31</v>
      </c>
      <c r="C14" s="67" t="s">
        <v>3</v>
      </c>
      <c r="D14" s="68">
        <f>D6*1.1</f>
        <v>82.81</v>
      </c>
      <c r="E14" s="69"/>
      <c r="F14" s="36">
        <f t="shared" ref="F14:F21" si="0">D14*E14</f>
        <v>0</v>
      </c>
    </row>
    <row r="15" spans="1:11" ht="15.75" customHeight="1" x14ac:dyDescent="0.2">
      <c r="A15" s="422">
        <v>2</v>
      </c>
      <c r="B15" s="70" t="s">
        <v>32</v>
      </c>
      <c r="C15" s="71" t="s">
        <v>5</v>
      </c>
      <c r="D15" s="68">
        <f>D7*2</f>
        <v>150.56</v>
      </c>
      <c r="E15" s="72"/>
      <c r="F15" s="36">
        <f t="shared" si="0"/>
        <v>0</v>
      </c>
    </row>
    <row r="16" spans="1:11" ht="15.75" customHeight="1" x14ac:dyDescent="0.2">
      <c r="A16" s="422">
        <v>3</v>
      </c>
      <c r="B16" s="70" t="s">
        <v>33</v>
      </c>
      <c r="C16" s="71" t="s">
        <v>5</v>
      </c>
      <c r="D16" s="68">
        <f>D7*3</f>
        <v>225.84</v>
      </c>
      <c r="E16" s="72"/>
      <c r="F16" s="36">
        <f t="shared" si="0"/>
        <v>0</v>
      </c>
    </row>
    <row r="17" spans="1:6" ht="15.75" customHeight="1" x14ac:dyDescent="0.2">
      <c r="A17" s="422">
        <v>4</v>
      </c>
      <c r="B17" s="70" t="s">
        <v>34</v>
      </c>
      <c r="C17" s="71" t="s">
        <v>7</v>
      </c>
      <c r="D17" s="224">
        <f>D6*2.7</f>
        <v>203</v>
      </c>
      <c r="E17" s="72"/>
      <c r="F17" s="36">
        <f t="shared" si="0"/>
        <v>0</v>
      </c>
    </row>
    <row r="18" spans="1:6" ht="15.75" customHeight="1" x14ac:dyDescent="0.2">
      <c r="A18" s="422">
        <v>5</v>
      </c>
      <c r="B18" s="70" t="s">
        <v>35</v>
      </c>
      <c r="C18" s="71" t="s">
        <v>7</v>
      </c>
      <c r="D18" s="224">
        <f>D7*40</f>
        <v>3011</v>
      </c>
      <c r="E18" s="72"/>
      <c r="F18" s="36">
        <f t="shared" si="0"/>
        <v>0</v>
      </c>
    </row>
    <row r="19" spans="1:6" ht="15.75" customHeight="1" x14ac:dyDescent="0.2">
      <c r="A19" s="422">
        <v>6</v>
      </c>
      <c r="B19" s="70" t="s">
        <v>36</v>
      </c>
      <c r="C19" s="71" t="s">
        <v>7</v>
      </c>
      <c r="D19" s="225">
        <f>1.7*D7</f>
        <v>128</v>
      </c>
      <c r="E19" s="73"/>
      <c r="F19" s="36">
        <f t="shared" si="0"/>
        <v>0</v>
      </c>
    </row>
    <row r="20" spans="1:6" ht="15.75" customHeight="1" x14ac:dyDescent="0.2">
      <c r="A20" s="422">
        <v>7</v>
      </c>
      <c r="B20" s="70" t="s">
        <v>258</v>
      </c>
      <c r="C20" s="71" t="s">
        <v>5</v>
      </c>
      <c r="D20" s="68">
        <f>D7*1.1</f>
        <v>82.81</v>
      </c>
      <c r="E20" s="72"/>
      <c r="F20" s="36">
        <f t="shared" si="0"/>
        <v>0</v>
      </c>
    </row>
    <row r="21" spans="1:6" ht="15.75" customHeight="1" x14ac:dyDescent="0.2">
      <c r="A21" s="422">
        <v>8</v>
      </c>
      <c r="B21" s="70" t="s">
        <v>267</v>
      </c>
      <c r="C21" s="71" t="s">
        <v>38</v>
      </c>
      <c r="D21" s="68">
        <f>D7*0.3</f>
        <v>22.58</v>
      </c>
      <c r="E21" s="72"/>
      <c r="F21" s="36">
        <f t="shared" si="0"/>
        <v>0</v>
      </c>
    </row>
    <row r="22" spans="1:6" ht="15.75" customHeight="1" x14ac:dyDescent="0.2">
      <c r="A22" s="422">
        <v>9</v>
      </c>
      <c r="B22" s="74"/>
      <c r="C22" s="75"/>
      <c r="D22" s="68"/>
      <c r="E22" s="72"/>
      <c r="F22" s="36"/>
    </row>
    <row r="23" spans="1:6" ht="15.75" customHeight="1" thickBot="1" x14ac:dyDescent="0.25">
      <c r="A23" s="422">
        <v>10</v>
      </c>
      <c r="B23" s="61"/>
      <c r="C23" s="63"/>
      <c r="D23" s="64"/>
      <c r="E23" s="6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75.28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м2</v>
      </c>
      <c r="D27" s="57">
        <f>D6</f>
        <v>75.28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м2</v>
      </c>
      <c r="D28" s="41">
        <f>D6</f>
        <v>75.28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75.28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533</v>
      </c>
      <c r="B41" s="504"/>
      <c r="C41" s="504"/>
      <c r="D41" s="504"/>
      <c r="E41" s="504"/>
      <c r="F41" s="504"/>
    </row>
    <row r="42" spans="1:8" ht="15" x14ac:dyDescent="0.25">
      <c r="A42" s="421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7:D37"/>
    <mergeCell ref="C38:D38"/>
    <mergeCell ref="A40:B40"/>
    <mergeCell ref="C40:F40"/>
    <mergeCell ref="A41:B41"/>
    <mergeCell ref="C41:F41"/>
    <mergeCell ref="C36:D36"/>
    <mergeCell ref="C1:F1"/>
    <mergeCell ref="A2:B2"/>
    <mergeCell ref="A3:F3"/>
    <mergeCell ref="A11:B11"/>
    <mergeCell ref="A24:B24"/>
    <mergeCell ref="A29:B29"/>
    <mergeCell ref="C31:D31"/>
    <mergeCell ref="C32:D32"/>
    <mergeCell ref="C33:D33"/>
    <mergeCell ref="C34:D34"/>
    <mergeCell ref="C35:D3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13" zoomScaleNormal="100" workbookViewId="0">
      <selection activeCell="A41" sqref="A41:B41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14</v>
      </c>
      <c r="D2" s="24"/>
      <c r="E2" s="24"/>
      <c r="F2" s="24"/>
    </row>
    <row r="3" spans="1:11" ht="45.75" customHeight="1" x14ac:dyDescent="0.2">
      <c r="A3" s="506" t="str">
        <f>Дц!C37</f>
        <v>Устройство ограждения по периметру магазина из сетки Рабица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ht="27" customHeight="1" x14ac:dyDescent="0.2">
      <c r="A6" s="422">
        <v>1</v>
      </c>
      <c r="B6" s="40" t="str">
        <f>A3</f>
        <v>Устройство ограждения по периметру магазина из сетки Рабица</v>
      </c>
      <c r="C6" s="34" t="s">
        <v>3</v>
      </c>
      <c r="D6" s="35">
        <f>Дц!E37</f>
        <v>41.86</v>
      </c>
      <c r="E6" s="35"/>
      <c r="F6" s="36">
        <f>D6*E6</f>
        <v>0</v>
      </c>
      <c r="I6">
        <v>19693.077599357999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422">
        <v>2</v>
      </c>
      <c r="B7" s="37"/>
      <c r="C7" s="34"/>
      <c r="D7" s="35"/>
      <c r="E7" s="35"/>
      <c r="F7" s="36"/>
      <c r="K7" t="e">
        <f>E7*J$6</f>
        <v>#DIV/0!</v>
      </c>
    </row>
    <row r="8" spans="1:11" ht="15.75" customHeight="1" x14ac:dyDescent="0.2">
      <c r="A8" s="42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42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42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41.86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422">
        <v>1</v>
      </c>
      <c r="B14" s="340" t="s">
        <v>411</v>
      </c>
      <c r="C14" s="328" t="s">
        <v>3</v>
      </c>
      <c r="D14" s="68">
        <f>D6*1.1</f>
        <v>46.05</v>
      </c>
      <c r="E14" s="428"/>
      <c r="F14" s="36">
        <f t="shared" ref="F14:F15" si="0">D14*E14</f>
        <v>0</v>
      </c>
    </row>
    <row r="15" spans="1:11" ht="15.75" customHeight="1" x14ac:dyDescent="0.2">
      <c r="A15" s="422">
        <v>2</v>
      </c>
      <c r="B15" s="341" t="s">
        <v>412</v>
      </c>
      <c r="C15" s="330" t="s">
        <v>38</v>
      </c>
      <c r="D15" s="339">
        <f>D6/20</f>
        <v>2.09</v>
      </c>
      <c r="E15" s="429"/>
      <c r="F15" s="36">
        <f t="shared" si="0"/>
        <v>0</v>
      </c>
    </row>
    <row r="16" spans="1:11" ht="15.75" customHeight="1" x14ac:dyDescent="0.2">
      <c r="A16" s="422">
        <v>3</v>
      </c>
      <c r="B16" s="308" t="s">
        <v>413</v>
      </c>
      <c r="C16" s="309" t="s">
        <v>5</v>
      </c>
      <c r="D16" s="68">
        <f>D6*2.5</f>
        <v>104.65</v>
      </c>
      <c r="E16" s="430"/>
      <c r="F16" s="36">
        <f>D16*E16</f>
        <v>0</v>
      </c>
    </row>
    <row r="17" spans="1:6" ht="15.75" customHeight="1" x14ac:dyDescent="0.2">
      <c r="A17" s="422">
        <v>4</v>
      </c>
      <c r="B17" s="308" t="s">
        <v>414</v>
      </c>
      <c r="C17" s="309" t="s">
        <v>7</v>
      </c>
      <c r="D17" s="224">
        <f>D6*6</f>
        <v>251</v>
      </c>
      <c r="E17" s="430"/>
      <c r="F17" s="36">
        <f>D17*E17</f>
        <v>0</v>
      </c>
    </row>
    <row r="18" spans="1:6" ht="15.75" customHeight="1" x14ac:dyDescent="0.2">
      <c r="A18" s="422">
        <v>5</v>
      </c>
      <c r="B18" s="308" t="s">
        <v>415</v>
      </c>
      <c r="C18" s="309" t="s">
        <v>7</v>
      </c>
      <c r="D18" s="225">
        <f>2.5*D6</f>
        <v>105</v>
      </c>
      <c r="E18" s="431"/>
      <c r="F18" s="36">
        <f>D18*E18</f>
        <v>0</v>
      </c>
    </row>
    <row r="19" spans="1:6" ht="15.75" customHeight="1" x14ac:dyDescent="0.2">
      <c r="A19" s="422">
        <v>6</v>
      </c>
      <c r="B19" s="53"/>
      <c r="C19" s="52"/>
      <c r="D19" s="35"/>
      <c r="E19" s="35"/>
      <c r="F19" s="36"/>
    </row>
    <row r="20" spans="1:6" ht="15.75" customHeight="1" x14ac:dyDescent="0.2">
      <c r="A20" s="422">
        <v>7</v>
      </c>
      <c r="B20" s="53" t="s">
        <v>14</v>
      </c>
      <c r="C20" s="52" t="s">
        <v>14</v>
      </c>
      <c r="D20" s="35"/>
      <c r="E20" s="35"/>
      <c r="F20" s="36"/>
    </row>
    <row r="21" spans="1:6" ht="15.75" customHeight="1" x14ac:dyDescent="0.2">
      <c r="A21" s="422">
        <v>8</v>
      </c>
      <c r="B21" s="53" t="s">
        <v>14</v>
      </c>
      <c r="C21" s="52" t="s">
        <v>14</v>
      </c>
      <c r="D21" s="35"/>
      <c r="E21" s="35"/>
      <c r="F21" s="36"/>
    </row>
    <row r="22" spans="1:6" ht="15.75" customHeight="1" x14ac:dyDescent="0.2">
      <c r="A22" s="422">
        <v>9</v>
      </c>
      <c r="B22" s="53"/>
      <c r="C22" s="52"/>
      <c r="D22" s="35"/>
      <c r="E22" s="35"/>
      <c r="F22" s="36"/>
    </row>
    <row r="23" spans="1:6" ht="15.75" customHeight="1" thickBot="1" x14ac:dyDescent="0.25">
      <c r="A23" s="422">
        <v>10</v>
      </c>
      <c r="B23" s="53"/>
      <c r="C23" s="52"/>
      <c r="D23" s="35"/>
      <c r="E23" s="3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41.86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м2</v>
      </c>
      <c r="D27" s="57">
        <f>D6</f>
        <v>41.86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м2</v>
      </c>
      <c r="D28" s="41">
        <f>D6</f>
        <v>41.86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41.86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533</v>
      </c>
      <c r="B41" s="504"/>
      <c r="C41" s="504"/>
      <c r="D41" s="504"/>
      <c r="E41" s="504"/>
      <c r="F41" s="504"/>
    </row>
    <row r="42" spans="1:8" ht="15" x14ac:dyDescent="0.25">
      <c r="A42" s="421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7:D37"/>
    <mergeCell ref="C38:D38"/>
    <mergeCell ref="A40:B40"/>
    <mergeCell ref="C40:F40"/>
    <mergeCell ref="A41:B41"/>
    <mergeCell ref="C41:F41"/>
    <mergeCell ref="C36:D36"/>
    <mergeCell ref="C1:F1"/>
    <mergeCell ref="A2:B2"/>
    <mergeCell ref="A3:F3"/>
    <mergeCell ref="A11:B11"/>
    <mergeCell ref="A24:B24"/>
    <mergeCell ref="A29:B29"/>
    <mergeCell ref="C31:D31"/>
    <mergeCell ref="C32:D32"/>
    <mergeCell ref="C33:D33"/>
    <mergeCell ref="C34:D34"/>
    <mergeCell ref="C35:D3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K43"/>
  <sheetViews>
    <sheetView topLeftCell="A10" zoomScaleNormal="100" workbookViewId="0">
      <selection activeCell="A41" sqref="A41:B41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18</v>
      </c>
      <c r="D2" s="24"/>
      <c r="E2" s="24"/>
      <c r="F2" s="24"/>
    </row>
    <row r="3" spans="1:11" ht="45.75" customHeight="1" x14ac:dyDescent="0.2">
      <c r="A3" s="506" t="str">
        <f>Дц!C31</f>
        <v xml:space="preserve">Монтаж закладных деталей 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2">
        <v>1</v>
      </c>
      <c r="B6" s="326" t="str">
        <f>A3</f>
        <v xml:space="preserve">Монтаж закладных деталей </v>
      </c>
      <c r="C6" s="34" t="s">
        <v>5</v>
      </c>
      <c r="D6" s="35">
        <f>Дц!E31</f>
        <v>477.29</v>
      </c>
      <c r="E6" s="35"/>
      <c r="F6" s="36">
        <f>D6*E6</f>
        <v>0</v>
      </c>
      <c r="I6">
        <v>8664.4865735999992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2">
        <v>2</v>
      </c>
      <c r="B7" s="33" t="s">
        <v>14</v>
      </c>
      <c r="C7" s="38" t="s">
        <v>14</v>
      </c>
      <c r="D7" s="35"/>
      <c r="E7" s="35"/>
      <c r="F7" s="36"/>
      <c r="K7" t="e">
        <f>E7*J$6</f>
        <v>#DIV/0!</v>
      </c>
    </row>
    <row r="8" spans="1:11" ht="15.75" customHeight="1" x14ac:dyDescent="0.2">
      <c r="A8" s="3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2">
        <v>5</v>
      </c>
      <c r="B10" s="76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477.29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32">
        <v>1</v>
      </c>
      <c r="B14" s="324" t="s">
        <v>101</v>
      </c>
      <c r="C14" s="325" t="s">
        <v>5</v>
      </c>
      <c r="D14" s="69">
        <f>D6</f>
        <v>477.29</v>
      </c>
      <c r="E14" s="72"/>
      <c r="F14" s="36">
        <f t="shared" ref="F14:F15" si="0">D14*E14</f>
        <v>0</v>
      </c>
    </row>
    <row r="15" spans="1:11" ht="15.75" customHeight="1" x14ac:dyDescent="0.2">
      <c r="A15" s="32">
        <v>2</v>
      </c>
      <c r="B15" s="70" t="s">
        <v>35</v>
      </c>
      <c r="C15" s="71" t="s">
        <v>7</v>
      </c>
      <c r="D15" s="224">
        <f>D6*12</f>
        <v>5727</v>
      </c>
      <c r="E15" s="72"/>
      <c r="F15" s="36">
        <f t="shared" si="0"/>
        <v>0</v>
      </c>
    </row>
    <row r="16" spans="1:11" ht="15.75" customHeight="1" x14ac:dyDescent="0.2">
      <c r="A16" s="32">
        <v>3</v>
      </c>
      <c r="B16" s="53"/>
      <c r="C16" s="52"/>
      <c r="D16" s="35"/>
      <c r="E16" s="35"/>
      <c r="F16" s="36"/>
    </row>
    <row r="17" spans="1:6" ht="15.75" customHeight="1" x14ac:dyDescent="0.2">
      <c r="A17" s="32">
        <v>4</v>
      </c>
      <c r="B17" s="53"/>
      <c r="C17" s="52"/>
      <c r="D17" s="35"/>
      <c r="E17" s="35"/>
      <c r="F17" s="36"/>
    </row>
    <row r="18" spans="1:6" ht="15.75" customHeight="1" x14ac:dyDescent="0.2">
      <c r="A18" s="32">
        <v>5</v>
      </c>
      <c r="B18" s="53"/>
      <c r="C18" s="52"/>
      <c r="D18" s="35"/>
      <c r="E18" s="35"/>
      <c r="F18" s="36"/>
    </row>
    <row r="19" spans="1:6" ht="15.75" customHeight="1" x14ac:dyDescent="0.2">
      <c r="A19" s="32">
        <v>6</v>
      </c>
      <c r="B19" s="53"/>
      <c r="C19" s="52"/>
      <c r="D19" s="35"/>
      <c r="E19" s="35"/>
      <c r="F19" s="36"/>
    </row>
    <row r="20" spans="1:6" ht="15.75" customHeight="1" x14ac:dyDescent="0.2">
      <c r="A20" s="32">
        <v>7</v>
      </c>
      <c r="B20" s="53" t="s">
        <v>14</v>
      </c>
      <c r="C20" s="52" t="s">
        <v>14</v>
      </c>
      <c r="D20" s="35"/>
      <c r="E20" s="35"/>
      <c r="F20" s="36"/>
    </row>
    <row r="21" spans="1:6" ht="15.75" customHeight="1" x14ac:dyDescent="0.2">
      <c r="A21" s="32">
        <v>8</v>
      </c>
      <c r="B21" s="53" t="s">
        <v>14</v>
      </c>
      <c r="C21" s="52" t="s">
        <v>14</v>
      </c>
      <c r="D21" s="35"/>
      <c r="E21" s="35"/>
      <c r="F21" s="36"/>
    </row>
    <row r="22" spans="1:6" ht="15.75" customHeight="1" thickBot="1" x14ac:dyDescent="0.25">
      <c r="A22" s="32">
        <v>9</v>
      </c>
      <c r="B22" s="61"/>
      <c r="C22" s="52"/>
      <c r="D22" s="35"/>
      <c r="E22" s="35"/>
      <c r="F22" s="36"/>
    </row>
    <row r="23" spans="1:6" ht="15.75" customHeight="1" thickBot="1" x14ac:dyDescent="0.25">
      <c r="A23" s="32">
        <v>10</v>
      </c>
      <c r="B23" s="51"/>
      <c r="C23" s="52"/>
      <c r="D23" s="65"/>
      <c r="E23" s="6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477.29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мп</v>
      </c>
      <c r="D27" s="57">
        <f>D6</f>
        <v>477.29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мп</v>
      </c>
      <c r="D28" s="41">
        <f>D6</f>
        <v>477.29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477.29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533</v>
      </c>
      <c r="B41" s="504"/>
      <c r="C41" s="504"/>
      <c r="D41" s="504"/>
      <c r="E41" s="504"/>
      <c r="F41" s="504"/>
    </row>
    <row r="42" spans="1:8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24:B24"/>
    <mergeCell ref="A29:B29"/>
    <mergeCell ref="C1:F1"/>
    <mergeCell ref="A2:B2"/>
    <mergeCell ref="A11:B11"/>
    <mergeCell ref="A3:F3"/>
    <mergeCell ref="C37:D37"/>
    <mergeCell ref="C38:D38"/>
    <mergeCell ref="C31:D31"/>
    <mergeCell ref="C32:D32"/>
    <mergeCell ref="C33:D33"/>
    <mergeCell ref="C34:D34"/>
    <mergeCell ref="C35:D35"/>
    <mergeCell ref="C36:D36"/>
    <mergeCell ref="A40:B40"/>
    <mergeCell ref="C40:F40"/>
    <mergeCell ref="A41:B41"/>
    <mergeCell ref="C41:F41"/>
    <mergeCell ref="A43:B43"/>
    <mergeCell ref="C43:F43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10" zoomScaleNormal="100" workbookViewId="0">
      <selection activeCell="A41" sqref="A41:B41"/>
    </sheetView>
  </sheetViews>
  <sheetFormatPr defaultRowHeight="12.75" x14ac:dyDescent="0.2"/>
  <cols>
    <col min="1" max="1" width="5.85546875" style="147" customWidth="1"/>
    <col min="2" max="2" width="52.140625" style="147" customWidth="1"/>
    <col min="3" max="4" width="10.28515625" style="147" customWidth="1"/>
    <col min="5" max="5" width="11" style="147" customWidth="1"/>
    <col min="6" max="6" width="14.140625" style="147" customWidth="1"/>
    <col min="7" max="13" width="0" style="147" hidden="1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21</v>
      </c>
      <c r="D2" s="192"/>
      <c r="E2" s="192"/>
      <c r="F2" s="192"/>
    </row>
    <row r="3" spans="1:11" ht="45.75" customHeight="1" x14ac:dyDescent="0.2">
      <c r="A3" s="517" t="str">
        <f>Дц!C27</f>
        <v>Монтаж стяжки толщиной 10 мм самовыравнивающейся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x14ac:dyDescent="0.2">
      <c r="A6" s="185">
        <v>1</v>
      </c>
      <c r="B6" s="40" t="str">
        <f>A3</f>
        <v>Монтаж стяжки толщиной 10 мм самовыравнивающейся</v>
      </c>
      <c r="C6" s="189" t="s">
        <v>3</v>
      </c>
      <c r="D6" s="188">
        <f>Дц!E27</f>
        <v>333.4</v>
      </c>
      <c r="E6" s="188"/>
      <c r="F6" s="182">
        <f>D6*E6</f>
        <v>0</v>
      </c>
      <c r="I6" s="147">
        <v>33048.264384000002</v>
      </c>
      <c r="J6" s="147" t="e">
        <f>(I6-F28)/F11</f>
        <v>#DIV/0!</v>
      </c>
      <c r="K6" s="147" t="e">
        <f>E6*J$6</f>
        <v>#DIV/0!</v>
      </c>
    </row>
    <row r="7" spans="1:11" ht="15.75" customHeight="1" x14ac:dyDescent="0.2">
      <c r="A7" s="185">
        <v>2</v>
      </c>
      <c r="B7" s="33" t="s">
        <v>14</v>
      </c>
      <c r="C7" s="164" t="s">
        <v>14</v>
      </c>
      <c r="D7" s="188"/>
      <c r="E7" s="188"/>
      <c r="F7" s="182"/>
      <c r="K7" s="147" t="e">
        <f>E7*J$6</f>
        <v>#DIV/0!</v>
      </c>
    </row>
    <row r="8" spans="1:11" ht="15.75" customHeight="1" x14ac:dyDescent="0.2">
      <c r="A8" s="185">
        <v>3</v>
      </c>
      <c r="B8" s="33" t="s">
        <v>14</v>
      </c>
      <c r="C8" s="164" t="s">
        <v>14</v>
      </c>
      <c r="D8" s="188"/>
      <c r="E8" s="188"/>
      <c r="F8" s="161"/>
      <c r="K8" s="147" t="e">
        <f>E8*J$6</f>
        <v>#DIV/0!</v>
      </c>
    </row>
    <row r="9" spans="1:11" ht="15.75" customHeight="1" x14ac:dyDescent="0.2">
      <c r="A9" s="185">
        <v>4</v>
      </c>
      <c r="B9" s="40" t="s">
        <v>14</v>
      </c>
      <c r="C9" s="164" t="s">
        <v>14</v>
      </c>
      <c r="D9" s="188"/>
      <c r="E9" s="188"/>
      <c r="F9" s="161"/>
      <c r="K9" s="147" t="e">
        <f>E9*J$6</f>
        <v>#DIV/0!</v>
      </c>
    </row>
    <row r="10" spans="1:11" ht="15.75" customHeight="1" thickBot="1" x14ac:dyDescent="0.25">
      <c r="A10" s="185">
        <v>5</v>
      </c>
      <c r="B10" s="40"/>
      <c r="C10" s="164"/>
      <c r="D10" s="163"/>
      <c r="E10" s="162"/>
      <c r="F10" s="161"/>
      <c r="K10" s="147" t="e">
        <f>E10*J$6</f>
        <v>#DIV/0!</v>
      </c>
    </row>
    <row r="11" spans="1:11" ht="15.75" customHeight="1" thickBot="1" x14ac:dyDescent="0.3">
      <c r="A11" s="513" t="s">
        <v>21</v>
      </c>
      <c r="B11" s="514"/>
      <c r="C11" s="187"/>
      <c r="D11" s="159">
        <f>D6</f>
        <v>333.4</v>
      </c>
      <c r="E11" s="158">
        <f>F11/D11</f>
        <v>0</v>
      </c>
      <c r="F11" s="157">
        <f>SUM(F6:F10)</f>
        <v>0</v>
      </c>
    </row>
    <row r="12" spans="1:11" ht="15.75" customHeight="1" thickBot="1" x14ac:dyDescent="0.3">
      <c r="A12" s="180"/>
      <c r="B12" s="179"/>
      <c r="C12" s="179"/>
      <c r="D12" s="178"/>
      <c r="E12" s="178"/>
      <c r="F12" s="178"/>
    </row>
    <row r="13" spans="1:11" ht="32.25" thickBot="1" x14ac:dyDescent="0.25">
      <c r="A13" s="177" t="s">
        <v>15</v>
      </c>
      <c r="B13" s="176" t="s">
        <v>22</v>
      </c>
      <c r="C13" s="186" t="s">
        <v>17</v>
      </c>
      <c r="D13" s="174" t="s">
        <v>18</v>
      </c>
      <c r="E13" s="174" t="s">
        <v>19</v>
      </c>
      <c r="F13" s="173" t="s">
        <v>20</v>
      </c>
    </row>
    <row r="14" spans="1:11" ht="15.75" customHeight="1" x14ac:dyDescent="0.2">
      <c r="A14" s="185">
        <v>1</v>
      </c>
      <c r="B14" s="171" t="s">
        <v>229</v>
      </c>
      <c r="C14" s="195" t="s">
        <v>38</v>
      </c>
      <c r="D14" s="188">
        <f>D6*10*1.7</f>
        <v>5667.8</v>
      </c>
      <c r="E14" s="188"/>
      <c r="F14" s="182">
        <f t="shared" ref="F14:F15" si="0">D14*E14</f>
        <v>0</v>
      </c>
    </row>
    <row r="15" spans="1:11" ht="15.75" customHeight="1" x14ac:dyDescent="0.2">
      <c r="A15" s="185">
        <v>2</v>
      </c>
      <c r="B15" s="196" t="s">
        <v>230</v>
      </c>
      <c r="C15" s="195" t="s">
        <v>231</v>
      </c>
      <c r="D15" s="188">
        <f>D6*0.2</f>
        <v>66.680000000000007</v>
      </c>
      <c r="E15" s="188"/>
      <c r="F15" s="182">
        <f t="shared" si="0"/>
        <v>0</v>
      </c>
    </row>
    <row r="16" spans="1:11" ht="15.75" customHeight="1" x14ac:dyDescent="0.2">
      <c r="A16" s="185">
        <v>3</v>
      </c>
      <c r="B16" s="196" t="s">
        <v>14</v>
      </c>
      <c r="C16" s="195" t="s">
        <v>14</v>
      </c>
      <c r="D16" s="188"/>
      <c r="E16" s="188"/>
      <c r="F16" s="182"/>
    </row>
    <row r="17" spans="1:6" ht="15.75" customHeight="1" x14ac:dyDescent="0.2">
      <c r="A17" s="185">
        <v>4</v>
      </c>
      <c r="B17" s="196" t="s">
        <v>14</v>
      </c>
      <c r="C17" s="195" t="s">
        <v>14</v>
      </c>
      <c r="D17" s="188"/>
      <c r="E17" s="188"/>
      <c r="F17" s="182"/>
    </row>
    <row r="18" spans="1:6" ht="15.75" customHeight="1" x14ac:dyDescent="0.2">
      <c r="A18" s="185">
        <v>5</v>
      </c>
      <c r="B18" s="196"/>
      <c r="C18" s="195"/>
      <c r="D18" s="188"/>
      <c r="E18" s="188"/>
      <c r="F18" s="182"/>
    </row>
    <row r="19" spans="1:6" ht="15.75" customHeight="1" x14ac:dyDescent="0.2">
      <c r="A19" s="185">
        <v>6</v>
      </c>
      <c r="B19" s="196"/>
      <c r="C19" s="195"/>
      <c r="D19" s="188"/>
      <c r="E19" s="188"/>
      <c r="F19" s="182"/>
    </row>
    <row r="20" spans="1:6" ht="15.75" customHeight="1" x14ac:dyDescent="0.2">
      <c r="A20" s="185">
        <v>7</v>
      </c>
      <c r="B20" s="196" t="s">
        <v>14</v>
      </c>
      <c r="C20" s="195" t="s">
        <v>14</v>
      </c>
      <c r="D20" s="188"/>
      <c r="E20" s="188"/>
      <c r="F20" s="182"/>
    </row>
    <row r="21" spans="1:6" ht="15.75" customHeight="1" x14ac:dyDescent="0.2">
      <c r="A21" s="185">
        <v>8</v>
      </c>
      <c r="B21" s="196" t="s">
        <v>14</v>
      </c>
      <c r="C21" s="195" t="s">
        <v>14</v>
      </c>
      <c r="D21" s="188"/>
      <c r="E21" s="188"/>
      <c r="F21" s="182"/>
    </row>
    <row r="22" spans="1:6" ht="15.75" customHeight="1" x14ac:dyDescent="0.2">
      <c r="A22" s="185">
        <v>9</v>
      </c>
      <c r="B22" s="196"/>
      <c r="C22" s="195"/>
      <c r="D22" s="188"/>
      <c r="E22" s="188"/>
      <c r="F22" s="182"/>
    </row>
    <row r="23" spans="1:6" ht="15.75" customHeight="1" thickBot="1" x14ac:dyDescent="0.25">
      <c r="A23" s="185">
        <v>10</v>
      </c>
      <c r="B23" s="196"/>
      <c r="C23" s="195"/>
      <c r="D23" s="188"/>
      <c r="E23" s="188"/>
      <c r="F23" s="182"/>
    </row>
    <row r="24" spans="1:6" ht="15.75" customHeight="1" thickBot="1" x14ac:dyDescent="0.3">
      <c r="A24" s="513" t="s">
        <v>21</v>
      </c>
      <c r="B24" s="516"/>
      <c r="C24" s="181"/>
      <c r="D24" s="158">
        <f>D6</f>
        <v>333.4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tr">
        <f>C6</f>
        <v>м2</v>
      </c>
      <c r="D27" s="169">
        <f>D6</f>
        <v>333.4</v>
      </c>
      <c r="E27" s="168">
        <f>F27/D27</f>
        <v>0</v>
      </c>
      <c r="F27" s="167">
        <f>F11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tr">
        <f>C6</f>
        <v>м2</v>
      </c>
      <c r="D28" s="163">
        <f>D6</f>
        <v>333.4</v>
      </c>
      <c r="E28" s="162">
        <f>F28/D28</f>
        <v>0</v>
      </c>
      <c r="F28" s="161">
        <f>F24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333.4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customFormat="1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customFormat="1" ht="15" x14ac:dyDescent="0.25">
      <c r="A41" s="504" t="s">
        <v>533</v>
      </c>
      <c r="B41" s="504"/>
      <c r="C41" s="504"/>
      <c r="D41" s="504"/>
      <c r="E41" s="504"/>
      <c r="F41" s="504"/>
    </row>
    <row r="42" spans="1:8" customFormat="1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customFormat="1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1:D31"/>
    <mergeCell ref="C32:D32"/>
    <mergeCell ref="C37:D37"/>
    <mergeCell ref="C38:D38"/>
    <mergeCell ref="C33:D33"/>
    <mergeCell ref="C34:D34"/>
    <mergeCell ref="C35:D35"/>
    <mergeCell ref="C36:D36"/>
    <mergeCell ref="A40:B40"/>
    <mergeCell ref="C40:F40"/>
    <mergeCell ref="A41:B41"/>
    <mergeCell ref="C41:F41"/>
    <mergeCell ref="A29:B29"/>
    <mergeCell ref="C1:F1"/>
    <mergeCell ref="A2:B2"/>
    <mergeCell ref="A11:B11"/>
    <mergeCell ref="A24:B24"/>
    <mergeCell ref="A3:F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13" zoomScaleNormal="100" workbookViewId="0">
      <selection activeCell="A41" sqref="A41:B41"/>
    </sheetView>
  </sheetViews>
  <sheetFormatPr defaultRowHeight="12.75" x14ac:dyDescent="0.2"/>
  <cols>
    <col min="1" max="1" width="5.85546875" style="147" customWidth="1"/>
    <col min="2" max="2" width="52.140625" style="147" customWidth="1"/>
    <col min="3" max="4" width="10.28515625" style="147" customWidth="1"/>
    <col min="5" max="5" width="11" style="147" customWidth="1"/>
    <col min="6" max="6" width="14.140625" style="147" customWidth="1"/>
    <col min="7" max="13" width="0" style="147" hidden="1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26</v>
      </c>
      <c r="D2" s="192"/>
      <c r="E2" s="192"/>
      <c r="F2" s="192"/>
    </row>
    <row r="3" spans="1:11" ht="45.75" customHeight="1" x14ac:dyDescent="0.2">
      <c r="A3" s="517" t="str">
        <f>Дц!C47</f>
        <v>Монтаж полов из ленолеума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x14ac:dyDescent="0.2">
      <c r="A6" s="266">
        <v>1</v>
      </c>
      <c r="B6" s="40" t="s">
        <v>342</v>
      </c>
      <c r="C6" s="34" t="s">
        <v>3</v>
      </c>
      <c r="D6" s="35">
        <f>Дц!E47</f>
        <v>10.5</v>
      </c>
      <c r="E6" s="35"/>
      <c r="F6" s="36">
        <f>D6*E6</f>
        <v>0</v>
      </c>
      <c r="I6" s="147">
        <v>2056.7376288</v>
      </c>
      <c r="J6" s="147" t="e">
        <f>(I6-F28)/F11</f>
        <v>#DIV/0!</v>
      </c>
      <c r="K6" s="147" t="e">
        <f>E6*J$6</f>
        <v>#DIV/0!</v>
      </c>
    </row>
    <row r="7" spans="1:11" ht="15.75" customHeight="1" x14ac:dyDescent="0.2">
      <c r="A7" s="266">
        <v>2</v>
      </c>
      <c r="B7" s="37" t="s">
        <v>343</v>
      </c>
      <c r="C7" s="34" t="s">
        <v>3</v>
      </c>
      <c r="D7" s="35">
        <f>D6</f>
        <v>10.5</v>
      </c>
      <c r="E7" s="35"/>
      <c r="F7" s="36">
        <f>D7*E7</f>
        <v>0</v>
      </c>
      <c r="K7" s="147" t="e">
        <f>E7*J$6</f>
        <v>#DIV/0!</v>
      </c>
    </row>
    <row r="8" spans="1:11" ht="15.75" customHeight="1" x14ac:dyDescent="0.2">
      <c r="A8" s="266">
        <v>3</v>
      </c>
      <c r="B8" s="33" t="s">
        <v>14</v>
      </c>
      <c r="C8" s="38" t="s">
        <v>14</v>
      </c>
      <c r="D8" s="35"/>
      <c r="E8" s="35"/>
      <c r="F8" s="39"/>
      <c r="K8" s="147" t="e">
        <f>E8*J$6</f>
        <v>#DIV/0!</v>
      </c>
    </row>
    <row r="9" spans="1:11" ht="15.75" customHeight="1" x14ac:dyDescent="0.2">
      <c r="A9" s="266">
        <v>4</v>
      </c>
      <c r="B9" s="40" t="s">
        <v>14</v>
      </c>
      <c r="C9" s="38" t="s">
        <v>14</v>
      </c>
      <c r="D9" s="35"/>
      <c r="E9" s="35"/>
      <c r="F9" s="39"/>
      <c r="K9" s="147" t="e">
        <f>E9*J$6</f>
        <v>#DIV/0!</v>
      </c>
    </row>
    <row r="10" spans="1:11" ht="15.75" customHeight="1" thickBot="1" x14ac:dyDescent="0.25">
      <c r="A10" s="266">
        <v>5</v>
      </c>
      <c r="B10" s="40"/>
      <c r="C10" s="38"/>
      <c r="D10" s="41"/>
      <c r="E10" s="42"/>
      <c r="F10" s="39"/>
      <c r="K10" s="147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10.5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266">
        <v>1</v>
      </c>
      <c r="B14" s="53" t="s">
        <v>344</v>
      </c>
      <c r="C14" s="52" t="s">
        <v>3</v>
      </c>
      <c r="D14" s="35">
        <f>D6*1.1</f>
        <v>11.55</v>
      </c>
      <c r="E14" s="35"/>
      <c r="F14" s="36">
        <f t="shared" ref="F14:F17" si="0">D14*E14</f>
        <v>0</v>
      </c>
    </row>
    <row r="15" spans="1:11" ht="15.75" customHeight="1" x14ac:dyDescent="0.2">
      <c r="A15" s="266">
        <v>2</v>
      </c>
      <c r="B15" s="53" t="s">
        <v>345</v>
      </c>
      <c r="C15" s="52" t="s">
        <v>43</v>
      </c>
      <c r="D15" s="35">
        <f>D6*0.2</f>
        <v>2.1</v>
      </c>
      <c r="E15" s="35"/>
      <c r="F15" s="36">
        <f t="shared" si="0"/>
        <v>0</v>
      </c>
    </row>
    <row r="16" spans="1:11" ht="15.75" customHeight="1" x14ac:dyDescent="0.2">
      <c r="A16" s="266">
        <v>3</v>
      </c>
      <c r="B16" s="53" t="s">
        <v>346</v>
      </c>
      <c r="C16" s="52" t="s">
        <v>38</v>
      </c>
      <c r="D16" s="35">
        <f>D6*0.7</f>
        <v>7.35</v>
      </c>
      <c r="E16" s="35"/>
      <c r="F16" s="36">
        <f t="shared" si="0"/>
        <v>0</v>
      </c>
    </row>
    <row r="17" spans="1:6" ht="15.75" customHeight="1" x14ac:dyDescent="0.2">
      <c r="A17" s="266">
        <v>4</v>
      </c>
      <c r="B17" s="53" t="s">
        <v>347</v>
      </c>
      <c r="C17" s="52" t="s">
        <v>136</v>
      </c>
      <c r="D17" s="35">
        <f>D6*2</f>
        <v>21</v>
      </c>
      <c r="E17" s="35"/>
      <c r="F17" s="36">
        <f t="shared" si="0"/>
        <v>0</v>
      </c>
    </row>
    <row r="18" spans="1:6" ht="15.75" customHeight="1" x14ac:dyDescent="0.2">
      <c r="A18" s="266">
        <v>5</v>
      </c>
      <c r="B18" s="53"/>
      <c r="C18" s="52"/>
      <c r="D18" s="35"/>
      <c r="E18" s="35"/>
      <c r="F18" s="36"/>
    </row>
    <row r="19" spans="1:6" ht="15.75" customHeight="1" x14ac:dyDescent="0.2">
      <c r="A19" s="266">
        <v>6</v>
      </c>
      <c r="B19" s="53"/>
      <c r="C19" s="52"/>
      <c r="D19" s="35"/>
      <c r="E19" s="35"/>
      <c r="F19" s="36"/>
    </row>
    <row r="20" spans="1:6" ht="15.75" customHeight="1" x14ac:dyDescent="0.2">
      <c r="A20" s="266">
        <v>7</v>
      </c>
      <c r="B20" s="53" t="s">
        <v>14</v>
      </c>
      <c r="C20" s="52" t="s">
        <v>14</v>
      </c>
      <c r="D20" s="35"/>
      <c r="E20" s="35"/>
      <c r="F20" s="36"/>
    </row>
    <row r="21" spans="1:6" ht="15.75" customHeight="1" x14ac:dyDescent="0.2">
      <c r="A21" s="266">
        <v>8</v>
      </c>
      <c r="B21" s="53" t="s">
        <v>14</v>
      </c>
      <c r="C21" s="52" t="s">
        <v>14</v>
      </c>
      <c r="D21" s="35"/>
      <c r="E21" s="35"/>
      <c r="F21" s="36"/>
    </row>
    <row r="22" spans="1:6" ht="15.75" customHeight="1" x14ac:dyDescent="0.2">
      <c r="A22" s="266">
        <v>9</v>
      </c>
      <c r="B22" s="53"/>
      <c r="C22" s="52"/>
      <c r="D22" s="35"/>
      <c r="E22" s="35"/>
      <c r="F22" s="36"/>
    </row>
    <row r="23" spans="1:6" ht="15.75" customHeight="1" thickBot="1" x14ac:dyDescent="0.25">
      <c r="A23" s="266">
        <v>10</v>
      </c>
      <c r="B23" s="53"/>
      <c r="C23" s="52"/>
      <c r="D23" s="35"/>
      <c r="E23" s="35"/>
      <c r="F23" s="36"/>
    </row>
    <row r="24" spans="1:6" ht="15.75" customHeight="1" thickBot="1" x14ac:dyDescent="0.3">
      <c r="A24" s="513" t="s">
        <v>21</v>
      </c>
      <c r="B24" s="516"/>
      <c r="C24" s="181"/>
      <c r="D24" s="158">
        <f>D6</f>
        <v>10.5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tr">
        <f>C6</f>
        <v>м2</v>
      </c>
      <c r="D27" s="169">
        <f>D6</f>
        <v>10.5</v>
      </c>
      <c r="E27" s="168">
        <f>F27/D27</f>
        <v>0</v>
      </c>
      <c r="F27" s="167">
        <f>F11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tr">
        <f>C6</f>
        <v>м2</v>
      </c>
      <c r="D28" s="163">
        <f>D6</f>
        <v>10.5</v>
      </c>
      <c r="E28" s="162">
        <f>F28/D28</f>
        <v>0</v>
      </c>
      <c r="F28" s="161">
        <f>F24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10.5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customFormat="1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customFormat="1" ht="15" x14ac:dyDescent="0.25">
      <c r="A41" s="504" t="s">
        <v>533</v>
      </c>
      <c r="B41" s="504"/>
      <c r="C41" s="504"/>
      <c r="D41" s="504"/>
      <c r="E41" s="504"/>
      <c r="F41" s="504"/>
    </row>
    <row r="42" spans="1:8" customFormat="1" ht="15" x14ac:dyDescent="0.25">
      <c r="A42" s="504" t="s">
        <v>300</v>
      </c>
      <c r="B42" s="504"/>
      <c r="C42" s="442" t="s">
        <v>257</v>
      </c>
      <c r="D42" s="442"/>
      <c r="E42" s="442"/>
      <c r="F42" s="442"/>
    </row>
    <row r="43" spans="1:8" customFormat="1" ht="15" x14ac:dyDescent="0.25">
      <c r="A43" s="504"/>
      <c r="B43" s="504"/>
      <c r="C43" s="504" t="s">
        <v>518</v>
      </c>
      <c r="D43" s="504"/>
      <c r="E43" s="504"/>
      <c r="F43" s="504"/>
    </row>
  </sheetData>
  <mergeCells count="21">
    <mergeCell ref="C36:D36"/>
    <mergeCell ref="C1:F1"/>
    <mergeCell ref="A2:B2"/>
    <mergeCell ref="A3:F3"/>
    <mergeCell ref="A11:B11"/>
    <mergeCell ref="A24:B24"/>
    <mergeCell ref="A29:B29"/>
    <mergeCell ref="C31:D31"/>
    <mergeCell ref="C32:D32"/>
    <mergeCell ref="C33:D33"/>
    <mergeCell ref="C34:D34"/>
    <mergeCell ref="C35:D35"/>
    <mergeCell ref="A42:B42"/>
    <mergeCell ref="A43:B43"/>
    <mergeCell ref="C43:F43"/>
    <mergeCell ref="C37:D37"/>
    <mergeCell ref="C38:D38"/>
    <mergeCell ref="A40:B40"/>
    <mergeCell ref="C40:F40"/>
    <mergeCell ref="A41:B41"/>
    <mergeCell ref="C41:F41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10" zoomScaleNormal="100" workbookViewId="0">
      <selection activeCell="A41" sqref="A41:B41"/>
    </sheetView>
  </sheetViews>
  <sheetFormatPr defaultRowHeight="12.75" x14ac:dyDescent="0.2"/>
  <cols>
    <col min="1" max="1" width="5.85546875" style="147" customWidth="1"/>
    <col min="2" max="2" width="52.140625" style="147" customWidth="1"/>
    <col min="3" max="4" width="10.28515625" style="147" customWidth="1"/>
    <col min="5" max="5" width="11" style="147" customWidth="1"/>
    <col min="6" max="6" width="14.140625" style="147" customWidth="1"/>
    <col min="7" max="13" width="0" style="147" hidden="1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26_1</v>
      </c>
      <c r="D2" s="192"/>
      <c r="E2" s="192"/>
      <c r="F2" s="192"/>
    </row>
    <row r="3" spans="1:11" ht="45.75" customHeight="1" x14ac:dyDescent="0.2">
      <c r="A3" s="517" t="str">
        <f>Дц!C58</f>
        <v>Монтаж полов из ленолеума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x14ac:dyDescent="0.2">
      <c r="A6" s="307">
        <v>1</v>
      </c>
      <c r="B6" s="40" t="s">
        <v>342</v>
      </c>
      <c r="C6" s="34" t="s">
        <v>3</v>
      </c>
      <c r="D6" s="35">
        <f>Дц!E58</f>
        <v>23.5</v>
      </c>
      <c r="E6" s="35"/>
      <c r="F6" s="36">
        <f>D6*E6</f>
        <v>0</v>
      </c>
      <c r="I6" s="147">
        <v>2056.7376288</v>
      </c>
      <c r="J6" s="147" t="e">
        <f>(I6-F28)/F11</f>
        <v>#DIV/0!</v>
      </c>
      <c r="K6" s="147" t="e">
        <f>E6*J$6</f>
        <v>#DIV/0!</v>
      </c>
    </row>
    <row r="7" spans="1:11" ht="15.75" customHeight="1" x14ac:dyDescent="0.2">
      <c r="A7" s="307">
        <v>2</v>
      </c>
      <c r="B7" s="37" t="s">
        <v>343</v>
      </c>
      <c r="C7" s="34" t="s">
        <v>3</v>
      </c>
      <c r="D7" s="35">
        <f>D6</f>
        <v>23.5</v>
      </c>
      <c r="E7" s="35"/>
      <c r="F7" s="36">
        <f>D7*E7</f>
        <v>0</v>
      </c>
      <c r="K7" s="147" t="e">
        <f>E7*J$6</f>
        <v>#DIV/0!</v>
      </c>
    </row>
    <row r="8" spans="1:11" ht="15.75" customHeight="1" x14ac:dyDescent="0.2">
      <c r="A8" s="307">
        <v>3</v>
      </c>
      <c r="B8" s="33" t="s">
        <v>14</v>
      </c>
      <c r="C8" s="38" t="s">
        <v>14</v>
      </c>
      <c r="D8" s="35"/>
      <c r="E8" s="35"/>
      <c r="F8" s="39"/>
      <c r="K8" s="147" t="e">
        <f>E8*J$6</f>
        <v>#DIV/0!</v>
      </c>
    </row>
    <row r="9" spans="1:11" ht="15.75" customHeight="1" x14ac:dyDescent="0.2">
      <c r="A9" s="307">
        <v>4</v>
      </c>
      <c r="B9" s="40" t="s">
        <v>14</v>
      </c>
      <c r="C9" s="38" t="s">
        <v>14</v>
      </c>
      <c r="D9" s="35"/>
      <c r="E9" s="35"/>
      <c r="F9" s="39"/>
      <c r="K9" s="147" t="e">
        <f>E9*J$6</f>
        <v>#DIV/0!</v>
      </c>
    </row>
    <row r="10" spans="1:11" ht="15.75" customHeight="1" thickBot="1" x14ac:dyDescent="0.25">
      <c r="A10" s="307">
        <v>5</v>
      </c>
      <c r="B10" s="40"/>
      <c r="C10" s="38"/>
      <c r="D10" s="41"/>
      <c r="E10" s="42"/>
      <c r="F10" s="39"/>
      <c r="K10" s="147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23.5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307">
        <v>1</v>
      </c>
      <c r="B14" s="53" t="s">
        <v>344</v>
      </c>
      <c r="C14" s="52" t="s">
        <v>3</v>
      </c>
      <c r="D14" s="35">
        <f>D6*1.1</f>
        <v>25.85</v>
      </c>
      <c r="E14" s="35"/>
      <c r="F14" s="36">
        <f t="shared" ref="F14:F17" si="0">D14*E14</f>
        <v>0</v>
      </c>
    </row>
    <row r="15" spans="1:11" ht="15.75" customHeight="1" x14ac:dyDescent="0.2">
      <c r="A15" s="307">
        <v>2</v>
      </c>
      <c r="B15" s="53" t="s">
        <v>345</v>
      </c>
      <c r="C15" s="52" t="s">
        <v>43</v>
      </c>
      <c r="D15" s="35">
        <f>D6*0.2</f>
        <v>4.7</v>
      </c>
      <c r="E15" s="35"/>
      <c r="F15" s="36">
        <f t="shared" si="0"/>
        <v>0</v>
      </c>
    </row>
    <row r="16" spans="1:11" ht="15.75" customHeight="1" x14ac:dyDescent="0.2">
      <c r="A16" s="307">
        <v>3</v>
      </c>
      <c r="B16" s="53" t="s">
        <v>346</v>
      </c>
      <c r="C16" s="52" t="s">
        <v>38</v>
      </c>
      <c r="D16" s="35">
        <f>D6*0.7</f>
        <v>16.45</v>
      </c>
      <c r="E16" s="35"/>
      <c r="F16" s="36">
        <f t="shared" si="0"/>
        <v>0</v>
      </c>
    </row>
    <row r="17" spans="1:6" ht="15.75" customHeight="1" x14ac:dyDescent="0.2">
      <c r="A17" s="307">
        <v>4</v>
      </c>
      <c r="B17" s="53" t="s">
        <v>347</v>
      </c>
      <c r="C17" s="52" t="s">
        <v>136</v>
      </c>
      <c r="D17" s="35">
        <f>D6*2</f>
        <v>47</v>
      </c>
      <c r="E17" s="35"/>
      <c r="F17" s="36">
        <f t="shared" si="0"/>
        <v>0</v>
      </c>
    </row>
    <row r="18" spans="1:6" ht="15.75" customHeight="1" x14ac:dyDescent="0.2">
      <c r="A18" s="307">
        <v>5</v>
      </c>
      <c r="B18" s="53"/>
      <c r="C18" s="52"/>
      <c r="D18" s="35"/>
      <c r="E18" s="35"/>
      <c r="F18" s="36"/>
    </row>
    <row r="19" spans="1:6" ht="15.75" customHeight="1" x14ac:dyDescent="0.2">
      <c r="A19" s="307">
        <v>6</v>
      </c>
      <c r="B19" s="53"/>
      <c r="C19" s="52"/>
      <c r="D19" s="35"/>
      <c r="E19" s="35"/>
      <c r="F19" s="36"/>
    </row>
    <row r="20" spans="1:6" ht="15.75" customHeight="1" x14ac:dyDescent="0.2">
      <c r="A20" s="307">
        <v>7</v>
      </c>
      <c r="B20" s="53" t="s">
        <v>14</v>
      </c>
      <c r="C20" s="52" t="s">
        <v>14</v>
      </c>
      <c r="D20" s="35"/>
      <c r="E20" s="35"/>
      <c r="F20" s="36"/>
    </row>
    <row r="21" spans="1:6" ht="15.75" customHeight="1" x14ac:dyDescent="0.2">
      <c r="A21" s="307">
        <v>8</v>
      </c>
      <c r="B21" s="53" t="s">
        <v>14</v>
      </c>
      <c r="C21" s="52" t="s">
        <v>14</v>
      </c>
      <c r="D21" s="35"/>
      <c r="E21" s="35"/>
      <c r="F21" s="36"/>
    </row>
    <row r="22" spans="1:6" ht="15.75" customHeight="1" x14ac:dyDescent="0.2">
      <c r="A22" s="307">
        <v>9</v>
      </c>
      <c r="B22" s="53"/>
      <c r="C22" s="52"/>
      <c r="D22" s="35"/>
      <c r="E22" s="35"/>
      <c r="F22" s="36"/>
    </row>
    <row r="23" spans="1:6" ht="15.75" customHeight="1" thickBot="1" x14ac:dyDescent="0.25">
      <c r="A23" s="307">
        <v>10</v>
      </c>
      <c r="B23" s="53"/>
      <c r="C23" s="52"/>
      <c r="D23" s="35"/>
      <c r="E23" s="35"/>
      <c r="F23" s="36"/>
    </row>
    <row r="24" spans="1:6" ht="15.75" customHeight="1" thickBot="1" x14ac:dyDescent="0.3">
      <c r="A24" s="513" t="s">
        <v>21</v>
      </c>
      <c r="B24" s="516"/>
      <c r="C24" s="181"/>
      <c r="D24" s="158">
        <f>D6</f>
        <v>23.5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tr">
        <f>C6</f>
        <v>м2</v>
      </c>
      <c r="D27" s="169">
        <f>D6</f>
        <v>23.5</v>
      </c>
      <c r="E27" s="168">
        <f>F27/D27</f>
        <v>0</v>
      </c>
      <c r="F27" s="167">
        <f>F11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tr">
        <f>C6</f>
        <v>м2</v>
      </c>
      <c r="D28" s="163">
        <f>D6</f>
        <v>23.5</v>
      </c>
      <c r="E28" s="162">
        <f>F28/D28</f>
        <v>0</v>
      </c>
      <c r="F28" s="161">
        <f>F24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23.5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customFormat="1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customFormat="1" ht="15" x14ac:dyDescent="0.25">
      <c r="A41" s="504" t="s">
        <v>533</v>
      </c>
      <c r="B41" s="504"/>
      <c r="C41" s="504"/>
      <c r="D41" s="504"/>
      <c r="E41" s="504"/>
      <c r="F41" s="504"/>
    </row>
    <row r="42" spans="1:8" customFormat="1" ht="15" x14ac:dyDescent="0.25">
      <c r="A42" s="504" t="s">
        <v>300</v>
      </c>
      <c r="B42" s="504"/>
      <c r="C42" s="442" t="s">
        <v>257</v>
      </c>
      <c r="D42" s="442"/>
      <c r="E42" s="442"/>
      <c r="F42" s="442"/>
    </row>
    <row r="43" spans="1:8" customFormat="1" ht="15" x14ac:dyDescent="0.25">
      <c r="A43" s="504"/>
      <c r="B43" s="504"/>
      <c r="C43" s="504" t="s">
        <v>518</v>
      </c>
      <c r="D43" s="504"/>
      <c r="E43" s="504"/>
      <c r="F43" s="504"/>
    </row>
  </sheetData>
  <mergeCells count="21">
    <mergeCell ref="A42:B42"/>
    <mergeCell ref="A43:B43"/>
    <mergeCell ref="C43:F43"/>
    <mergeCell ref="C37:D37"/>
    <mergeCell ref="C38:D38"/>
    <mergeCell ref="A40:B40"/>
    <mergeCell ref="C40:F40"/>
    <mergeCell ref="A41:B41"/>
    <mergeCell ref="C41:F41"/>
    <mergeCell ref="C36:D36"/>
    <mergeCell ref="C1:F1"/>
    <mergeCell ref="A2:B2"/>
    <mergeCell ref="A3:F3"/>
    <mergeCell ref="A11:B11"/>
    <mergeCell ref="A24:B24"/>
    <mergeCell ref="A29:B29"/>
    <mergeCell ref="C31:D31"/>
    <mergeCell ref="C32:D32"/>
    <mergeCell ref="C33:D33"/>
    <mergeCell ref="C34:D34"/>
    <mergeCell ref="C35:D35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10" zoomScaleNormal="100" workbookViewId="0">
      <selection activeCell="A41" sqref="A41:B41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27</v>
      </c>
      <c r="D2" s="24"/>
      <c r="E2" s="24"/>
      <c r="F2" s="24"/>
    </row>
    <row r="3" spans="1:11" ht="45.75" customHeight="1" x14ac:dyDescent="0.2">
      <c r="A3" s="506" t="str">
        <f>Дц!C46</f>
        <v>Монтаж стяжки толщиной 10 мм самовыравнивающейся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2">
        <v>1</v>
      </c>
      <c r="B6" s="40" t="str">
        <f>A3</f>
        <v>Монтаж стяжки толщиной 10 мм самовыравнивающейся</v>
      </c>
      <c r="C6" s="34" t="s">
        <v>3</v>
      </c>
      <c r="D6" s="35">
        <f>Дц!E46</f>
        <v>10.5</v>
      </c>
      <c r="E6" s="35"/>
      <c r="F6" s="36">
        <f>D6*E6</f>
        <v>0</v>
      </c>
      <c r="I6">
        <v>1586.7847872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2">
        <v>2</v>
      </c>
      <c r="B7" s="33" t="s">
        <v>14</v>
      </c>
      <c r="C7" s="38" t="s">
        <v>14</v>
      </c>
      <c r="D7" s="35"/>
      <c r="E7" s="35"/>
      <c r="F7" s="36"/>
      <c r="K7" t="e">
        <f>E7*J$6</f>
        <v>#DIV/0!</v>
      </c>
    </row>
    <row r="8" spans="1:11" ht="15.75" customHeight="1" x14ac:dyDescent="0.2">
      <c r="A8" s="3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10.5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32">
        <v>1</v>
      </c>
      <c r="B14" s="171" t="s">
        <v>229</v>
      </c>
      <c r="C14" s="195" t="s">
        <v>38</v>
      </c>
      <c r="D14" s="188">
        <f>D6*10*1.7</f>
        <v>178.5</v>
      </c>
      <c r="E14" s="188"/>
      <c r="F14" s="182">
        <f t="shared" ref="F14:F15" si="0">D14*E14</f>
        <v>0</v>
      </c>
    </row>
    <row r="15" spans="1:11" ht="15.75" customHeight="1" x14ac:dyDescent="0.2">
      <c r="A15" s="32">
        <v>2</v>
      </c>
      <c r="B15" s="196" t="s">
        <v>230</v>
      </c>
      <c r="C15" s="195" t="s">
        <v>231</v>
      </c>
      <c r="D15" s="188">
        <f>D6*0.2</f>
        <v>2.1</v>
      </c>
      <c r="E15" s="188"/>
      <c r="F15" s="182">
        <f t="shared" si="0"/>
        <v>0</v>
      </c>
    </row>
    <row r="16" spans="1:11" ht="15.75" customHeight="1" x14ac:dyDescent="0.2">
      <c r="A16" s="32">
        <v>3</v>
      </c>
      <c r="B16" s="53" t="s">
        <v>14</v>
      </c>
      <c r="C16" s="52" t="s">
        <v>14</v>
      </c>
      <c r="D16" s="35"/>
      <c r="E16" s="35"/>
      <c r="F16" s="36"/>
    </row>
    <row r="17" spans="1:6" ht="15.75" customHeight="1" x14ac:dyDescent="0.2">
      <c r="A17" s="32">
        <v>4</v>
      </c>
      <c r="B17" s="53" t="s">
        <v>14</v>
      </c>
      <c r="C17" s="52" t="s">
        <v>14</v>
      </c>
      <c r="D17" s="35"/>
      <c r="E17" s="35"/>
      <c r="F17" s="36"/>
    </row>
    <row r="18" spans="1:6" ht="15.75" customHeight="1" x14ac:dyDescent="0.2">
      <c r="A18" s="32">
        <v>5</v>
      </c>
      <c r="B18" s="53"/>
      <c r="C18" s="52"/>
      <c r="D18" s="35"/>
      <c r="E18" s="35"/>
      <c r="F18" s="36"/>
    </row>
    <row r="19" spans="1:6" ht="15.75" customHeight="1" x14ac:dyDescent="0.2">
      <c r="A19" s="32">
        <v>6</v>
      </c>
      <c r="B19" s="53"/>
      <c r="C19" s="52"/>
      <c r="D19" s="35"/>
      <c r="E19" s="35"/>
      <c r="F19" s="36"/>
    </row>
    <row r="20" spans="1:6" ht="15.75" customHeight="1" x14ac:dyDescent="0.2">
      <c r="A20" s="32">
        <v>7</v>
      </c>
      <c r="B20" s="53" t="s">
        <v>14</v>
      </c>
      <c r="C20" s="52" t="s">
        <v>14</v>
      </c>
      <c r="D20" s="35"/>
      <c r="E20" s="35"/>
      <c r="F20" s="36"/>
    </row>
    <row r="21" spans="1:6" ht="15.75" customHeight="1" x14ac:dyDescent="0.2">
      <c r="A21" s="32">
        <v>8</v>
      </c>
      <c r="B21" s="53" t="s">
        <v>14</v>
      </c>
      <c r="C21" s="52" t="s">
        <v>14</v>
      </c>
      <c r="D21" s="35"/>
      <c r="E21" s="35"/>
      <c r="F21" s="36"/>
    </row>
    <row r="22" spans="1:6" ht="15.75" customHeight="1" x14ac:dyDescent="0.2">
      <c r="A22" s="32">
        <v>9</v>
      </c>
      <c r="B22" s="53"/>
      <c r="C22" s="52"/>
      <c r="D22" s="35"/>
      <c r="E22" s="35"/>
      <c r="F22" s="36"/>
    </row>
    <row r="23" spans="1:6" ht="15.75" customHeight="1" thickBot="1" x14ac:dyDescent="0.25">
      <c r="A23" s="32">
        <v>10</v>
      </c>
      <c r="B23" s="53"/>
      <c r="C23" s="52"/>
      <c r="D23" s="35"/>
      <c r="E23" s="3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10.5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м2</v>
      </c>
      <c r="D27" s="57">
        <f>D6</f>
        <v>10.5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м2</v>
      </c>
      <c r="D28" s="41">
        <f>D6</f>
        <v>10.5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10.5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533</v>
      </c>
      <c r="B41" s="504"/>
      <c r="C41" s="504"/>
      <c r="D41" s="504"/>
      <c r="E41" s="504"/>
      <c r="F41" s="504"/>
    </row>
    <row r="42" spans="1:8" ht="15" x14ac:dyDescent="0.25">
      <c r="A42" s="504" t="s">
        <v>300</v>
      </c>
      <c r="B42" s="504"/>
      <c r="C42" s="442" t="s">
        <v>257</v>
      </c>
      <c r="D42" s="442"/>
      <c r="E42" s="442"/>
      <c r="F42" s="442"/>
    </row>
    <row r="43" spans="1:8" ht="15" x14ac:dyDescent="0.25">
      <c r="A43" s="504"/>
      <c r="B43" s="504"/>
      <c r="C43" s="504" t="s">
        <v>518</v>
      </c>
      <c r="D43" s="504"/>
      <c r="E43" s="504"/>
      <c r="F43" s="504"/>
    </row>
  </sheetData>
  <mergeCells count="21">
    <mergeCell ref="A29:B29"/>
    <mergeCell ref="C1:F1"/>
    <mergeCell ref="A2:B2"/>
    <mergeCell ref="A11:B11"/>
    <mergeCell ref="A24:B24"/>
    <mergeCell ref="A3:F3"/>
    <mergeCell ref="A42:B42"/>
    <mergeCell ref="A43:B43"/>
    <mergeCell ref="C43:F43"/>
    <mergeCell ref="C31:D31"/>
    <mergeCell ref="C32:D32"/>
    <mergeCell ref="C37:D37"/>
    <mergeCell ref="C38:D38"/>
    <mergeCell ref="C33:D33"/>
    <mergeCell ref="C34:D34"/>
    <mergeCell ref="C35:D35"/>
    <mergeCell ref="C36:D36"/>
    <mergeCell ref="A40:B40"/>
    <mergeCell ref="C40:F40"/>
    <mergeCell ref="A41:B41"/>
    <mergeCell ref="C41:F41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10" zoomScaleNormal="100" workbookViewId="0">
      <selection activeCell="A41" sqref="A41:B41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27_1</v>
      </c>
      <c r="D2" s="24"/>
      <c r="E2" s="24"/>
      <c r="F2" s="24"/>
    </row>
    <row r="3" spans="1:11" ht="45.75" customHeight="1" x14ac:dyDescent="0.2">
      <c r="A3" s="506" t="str">
        <f>Дц!C57</f>
        <v>Монтаж  стяжки толщиной 10 мм самовыравнивающейся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07">
        <v>1</v>
      </c>
      <c r="B6" s="40" t="str">
        <f>A3</f>
        <v>Монтаж  стяжки толщиной 10 мм самовыравнивающейся</v>
      </c>
      <c r="C6" s="34" t="s">
        <v>3</v>
      </c>
      <c r="D6" s="35">
        <f>Дц!E57</f>
        <v>23.5</v>
      </c>
      <c r="E6" s="35"/>
      <c r="F6" s="36">
        <f>D6*E6</f>
        <v>0</v>
      </c>
      <c r="I6">
        <v>1586.7847872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07">
        <v>2</v>
      </c>
      <c r="B7" s="33" t="s">
        <v>14</v>
      </c>
      <c r="C7" s="38" t="s">
        <v>14</v>
      </c>
      <c r="D7" s="35"/>
      <c r="E7" s="35"/>
      <c r="F7" s="36"/>
      <c r="K7" t="e">
        <f>E7*J$6</f>
        <v>#DIV/0!</v>
      </c>
    </row>
    <row r="8" spans="1:11" ht="15.75" customHeight="1" x14ac:dyDescent="0.2">
      <c r="A8" s="307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307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07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23.5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307">
        <v>1</v>
      </c>
      <c r="B14" s="171" t="s">
        <v>229</v>
      </c>
      <c r="C14" s="195" t="s">
        <v>38</v>
      </c>
      <c r="D14" s="188">
        <f>D6*10*1.7</f>
        <v>399.5</v>
      </c>
      <c r="E14" s="188"/>
      <c r="F14" s="182">
        <f t="shared" ref="F14:F15" si="0">D14*E14</f>
        <v>0</v>
      </c>
    </row>
    <row r="15" spans="1:11" ht="15.75" customHeight="1" x14ac:dyDescent="0.2">
      <c r="A15" s="307">
        <v>2</v>
      </c>
      <c r="B15" s="196" t="s">
        <v>230</v>
      </c>
      <c r="C15" s="195" t="s">
        <v>231</v>
      </c>
      <c r="D15" s="188">
        <f>D6*0.2</f>
        <v>4.7</v>
      </c>
      <c r="E15" s="188"/>
      <c r="F15" s="182">
        <f t="shared" si="0"/>
        <v>0</v>
      </c>
    </row>
    <row r="16" spans="1:11" ht="15.75" customHeight="1" x14ac:dyDescent="0.2">
      <c r="A16" s="307">
        <v>3</v>
      </c>
      <c r="B16" s="53" t="s">
        <v>14</v>
      </c>
      <c r="C16" s="52" t="s">
        <v>14</v>
      </c>
      <c r="D16" s="35"/>
      <c r="E16" s="35"/>
      <c r="F16" s="36"/>
    </row>
    <row r="17" spans="1:6" ht="15.75" customHeight="1" x14ac:dyDescent="0.2">
      <c r="A17" s="307">
        <v>4</v>
      </c>
      <c r="B17" s="53" t="s">
        <v>14</v>
      </c>
      <c r="C17" s="52" t="s">
        <v>14</v>
      </c>
      <c r="D17" s="35"/>
      <c r="E17" s="35"/>
      <c r="F17" s="36"/>
    </row>
    <row r="18" spans="1:6" ht="15.75" customHeight="1" x14ac:dyDescent="0.2">
      <c r="A18" s="307">
        <v>5</v>
      </c>
      <c r="B18" s="53"/>
      <c r="C18" s="52"/>
      <c r="D18" s="35"/>
      <c r="E18" s="35"/>
      <c r="F18" s="36"/>
    </row>
    <row r="19" spans="1:6" ht="15.75" customHeight="1" x14ac:dyDescent="0.2">
      <c r="A19" s="307">
        <v>6</v>
      </c>
      <c r="B19" s="53"/>
      <c r="C19" s="52"/>
      <c r="D19" s="35"/>
      <c r="E19" s="35"/>
      <c r="F19" s="36"/>
    </row>
    <row r="20" spans="1:6" ht="15.75" customHeight="1" x14ac:dyDescent="0.2">
      <c r="A20" s="307">
        <v>7</v>
      </c>
      <c r="B20" s="53" t="s">
        <v>14</v>
      </c>
      <c r="C20" s="52" t="s">
        <v>14</v>
      </c>
      <c r="D20" s="35"/>
      <c r="E20" s="35"/>
      <c r="F20" s="36"/>
    </row>
    <row r="21" spans="1:6" ht="15.75" customHeight="1" x14ac:dyDescent="0.2">
      <c r="A21" s="307">
        <v>8</v>
      </c>
      <c r="B21" s="53" t="s">
        <v>14</v>
      </c>
      <c r="C21" s="52" t="s">
        <v>14</v>
      </c>
      <c r="D21" s="35"/>
      <c r="E21" s="35"/>
      <c r="F21" s="36"/>
    </row>
    <row r="22" spans="1:6" ht="15.75" customHeight="1" x14ac:dyDescent="0.2">
      <c r="A22" s="307">
        <v>9</v>
      </c>
      <c r="B22" s="53"/>
      <c r="C22" s="52"/>
      <c r="D22" s="35"/>
      <c r="E22" s="35"/>
      <c r="F22" s="36"/>
    </row>
    <row r="23" spans="1:6" ht="15.75" customHeight="1" thickBot="1" x14ac:dyDescent="0.25">
      <c r="A23" s="307">
        <v>10</v>
      </c>
      <c r="B23" s="53"/>
      <c r="C23" s="52"/>
      <c r="D23" s="35"/>
      <c r="E23" s="3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23.5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м2</v>
      </c>
      <c r="D27" s="57">
        <f>D6</f>
        <v>23.5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м2</v>
      </c>
      <c r="D28" s="41">
        <f>D6</f>
        <v>23.5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23.5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533</v>
      </c>
      <c r="B41" s="504"/>
      <c r="C41" s="504"/>
      <c r="D41" s="504"/>
      <c r="E41" s="504"/>
      <c r="F41" s="504"/>
    </row>
    <row r="42" spans="1:8" ht="15" x14ac:dyDescent="0.25">
      <c r="A42" s="504" t="s">
        <v>300</v>
      </c>
      <c r="B42" s="504"/>
      <c r="C42" s="442" t="s">
        <v>257</v>
      </c>
      <c r="D42" s="442"/>
      <c r="E42" s="442"/>
      <c r="F42" s="442"/>
    </row>
    <row r="43" spans="1:8" ht="15" x14ac:dyDescent="0.25">
      <c r="A43" s="504"/>
      <c r="B43" s="504"/>
      <c r="C43" s="504" t="s">
        <v>518</v>
      </c>
      <c r="D43" s="504"/>
      <c r="E43" s="504"/>
      <c r="F43" s="504"/>
    </row>
  </sheetData>
  <mergeCells count="21">
    <mergeCell ref="A42:B42"/>
    <mergeCell ref="A43:B43"/>
    <mergeCell ref="C43:F43"/>
    <mergeCell ref="C37:D37"/>
    <mergeCell ref="C38:D38"/>
    <mergeCell ref="A40:B40"/>
    <mergeCell ref="C40:F40"/>
    <mergeCell ref="A41:B41"/>
    <mergeCell ref="C41:F41"/>
    <mergeCell ref="C36:D36"/>
    <mergeCell ref="C1:F1"/>
    <mergeCell ref="A2:B2"/>
    <mergeCell ref="A3:F3"/>
    <mergeCell ref="A11:B11"/>
    <mergeCell ref="A24:B24"/>
    <mergeCell ref="A29:B29"/>
    <mergeCell ref="C31:D31"/>
    <mergeCell ref="C32:D32"/>
    <mergeCell ref="C33:D33"/>
    <mergeCell ref="C34:D34"/>
    <mergeCell ref="C35:D35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10" zoomScaleNormal="100" workbookViewId="0">
      <selection activeCell="A41" sqref="A41:B41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29</v>
      </c>
      <c r="D2" s="24"/>
      <c r="E2" s="24"/>
      <c r="F2" s="24"/>
    </row>
    <row r="3" spans="1:11" ht="45.75" customHeight="1" x14ac:dyDescent="0.2">
      <c r="A3" s="506" t="str">
        <f>Дц!C85</f>
        <v>Монтаж заземления лотков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ht="13.5" x14ac:dyDescent="0.2">
      <c r="A6" s="32">
        <v>1</v>
      </c>
      <c r="B6" s="19" t="str">
        <f>A3</f>
        <v>Монтаж заземления лотков</v>
      </c>
      <c r="C6" s="34" t="s">
        <v>233</v>
      </c>
      <c r="D6" s="210">
        <f>Дц!E85</f>
        <v>1</v>
      </c>
      <c r="E6" s="35"/>
      <c r="F6" s="36">
        <f>D6*E6</f>
        <v>0</v>
      </c>
      <c r="I6">
        <v>2156.3954640000002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2">
        <v>2</v>
      </c>
      <c r="B7" s="37"/>
      <c r="C7" s="34"/>
      <c r="D7" s="35"/>
      <c r="E7" s="35"/>
      <c r="F7" s="36"/>
      <c r="K7" t="e">
        <f>E7*J$6</f>
        <v>#DIV/0!</v>
      </c>
    </row>
    <row r="8" spans="1:11" ht="15.75" customHeight="1" x14ac:dyDescent="0.2">
      <c r="A8" s="3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1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139">
        <v>1</v>
      </c>
      <c r="B14" s="327" t="s">
        <v>234</v>
      </c>
      <c r="C14" s="328" t="s">
        <v>7</v>
      </c>
      <c r="D14" s="224">
        <v>38</v>
      </c>
      <c r="E14" s="329"/>
      <c r="F14" s="36">
        <f t="shared" ref="F14:F15" si="0">D14*E14</f>
        <v>0</v>
      </c>
    </row>
    <row r="15" spans="1:11" ht="15.75" customHeight="1" x14ac:dyDescent="0.2">
      <c r="A15" s="34">
        <v>2</v>
      </c>
      <c r="B15" s="327" t="s">
        <v>235</v>
      </c>
      <c r="C15" s="330" t="s">
        <v>7</v>
      </c>
      <c r="D15" s="331">
        <f>D14*2</f>
        <v>76</v>
      </c>
      <c r="E15" s="332"/>
      <c r="F15" s="36">
        <f t="shared" si="0"/>
        <v>0</v>
      </c>
    </row>
    <row r="16" spans="1:11" ht="15.75" customHeight="1" x14ac:dyDescent="0.2">
      <c r="A16" s="34">
        <v>3</v>
      </c>
      <c r="B16" s="137"/>
      <c r="C16" s="34"/>
      <c r="D16" s="64"/>
      <c r="E16" s="35"/>
      <c r="F16" s="36"/>
    </row>
    <row r="17" spans="1:6" ht="15.75" customHeight="1" x14ac:dyDescent="0.2">
      <c r="A17" s="34">
        <v>4</v>
      </c>
      <c r="B17" s="137"/>
      <c r="C17" s="34"/>
      <c r="D17" s="64"/>
      <c r="E17" s="35"/>
      <c r="F17" s="36"/>
    </row>
    <row r="18" spans="1:6" ht="15.75" customHeight="1" x14ac:dyDescent="0.2">
      <c r="A18" s="34">
        <v>5</v>
      </c>
      <c r="B18" s="137"/>
      <c r="C18" s="34"/>
      <c r="D18" s="64"/>
      <c r="E18" s="35"/>
      <c r="F18" s="36"/>
    </row>
    <row r="19" spans="1:6" ht="15.75" customHeight="1" x14ac:dyDescent="0.2">
      <c r="A19" s="34">
        <v>6</v>
      </c>
      <c r="B19" s="137"/>
      <c r="C19" s="34"/>
      <c r="D19" s="64"/>
      <c r="E19" s="35"/>
      <c r="F19" s="36"/>
    </row>
    <row r="20" spans="1:6" ht="15.75" customHeight="1" x14ac:dyDescent="0.2">
      <c r="A20" s="34">
        <v>7</v>
      </c>
      <c r="B20" s="137" t="s">
        <v>14</v>
      </c>
      <c r="C20" s="34" t="s">
        <v>14</v>
      </c>
      <c r="D20" s="64"/>
      <c r="E20" s="35"/>
      <c r="F20" s="36"/>
    </row>
    <row r="21" spans="1:6" ht="15.75" customHeight="1" x14ac:dyDescent="0.2">
      <c r="A21" s="34">
        <v>8</v>
      </c>
      <c r="B21" s="137" t="s">
        <v>14</v>
      </c>
      <c r="C21" s="34" t="s">
        <v>14</v>
      </c>
      <c r="D21" s="64"/>
      <c r="E21" s="35"/>
      <c r="F21" s="36"/>
    </row>
    <row r="22" spans="1:6" ht="15.75" customHeight="1" x14ac:dyDescent="0.2">
      <c r="A22" s="34">
        <v>9</v>
      </c>
      <c r="B22" s="137"/>
      <c r="C22" s="34"/>
      <c r="D22" s="64"/>
      <c r="E22" s="35"/>
      <c r="F22" s="36"/>
    </row>
    <row r="23" spans="1:6" ht="15.75" customHeight="1" thickBot="1" x14ac:dyDescent="0.25">
      <c r="A23" s="63">
        <v>10</v>
      </c>
      <c r="B23" s="137"/>
      <c r="C23" s="63"/>
      <c r="D23" s="64"/>
      <c r="E23" s="6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1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комплект</v>
      </c>
      <c r="D27" s="57">
        <f>D6</f>
        <v>1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комплект</v>
      </c>
      <c r="D28" s="41">
        <f>D6</f>
        <v>1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1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161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533</v>
      </c>
      <c r="B41" s="504"/>
      <c r="C41" s="504"/>
      <c r="D41" s="504"/>
      <c r="E41" s="504"/>
      <c r="F41" s="504"/>
    </row>
    <row r="42" spans="1:8" ht="15" x14ac:dyDescent="0.25">
      <c r="A42" s="504" t="s">
        <v>300</v>
      </c>
      <c r="B42" s="504"/>
      <c r="C42" s="442" t="s">
        <v>257</v>
      </c>
      <c r="D42" s="442"/>
      <c r="E42" s="442"/>
      <c r="F42" s="442"/>
    </row>
    <row r="43" spans="1:8" ht="36.75" customHeight="1" x14ac:dyDescent="0.25">
      <c r="A43" s="504"/>
      <c r="B43" s="504"/>
      <c r="C43" s="504" t="s">
        <v>518</v>
      </c>
      <c r="D43" s="504"/>
      <c r="E43" s="504"/>
      <c r="F43" s="504"/>
    </row>
  </sheetData>
  <mergeCells count="21">
    <mergeCell ref="A24:B24"/>
    <mergeCell ref="A29:B29"/>
    <mergeCell ref="C1:F1"/>
    <mergeCell ref="A2:B2"/>
    <mergeCell ref="A11:B11"/>
    <mergeCell ref="A3:F3"/>
    <mergeCell ref="C31:D31"/>
    <mergeCell ref="C37:D37"/>
    <mergeCell ref="C38:D38"/>
    <mergeCell ref="C33:D33"/>
    <mergeCell ref="C34:D34"/>
    <mergeCell ref="C35:D35"/>
    <mergeCell ref="C32:D32"/>
    <mergeCell ref="C36:D36"/>
    <mergeCell ref="A40:B40"/>
    <mergeCell ref="C40:F40"/>
    <mergeCell ref="A41:B41"/>
    <mergeCell ref="C41:F41"/>
    <mergeCell ref="A43:B43"/>
    <mergeCell ref="C43:F43"/>
    <mergeCell ref="A42:B4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10" zoomScaleNormal="100" workbookViewId="0">
      <selection activeCell="A41" sqref="A41:B41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33</v>
      </c>
      <c r="D2" s="24"/>
      <c r="E2" s="24"/>
      <c r="F2" s="24"/>
    </row>
    <row r="3" spans="1:11" ht="45.75" customHeight="1" x14ac:dyDescent="0.2">
      <c r="A3" s="506" t="str">
        <f>Дц!C51</f>
        <v>Малярные работы по потолкам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265">
        <v>1</v>
      </c>
      <c r="B6" s="40" t="s">
        <v>47</v>
      </c>
      <c r="C6" s="34" t="s">
        <v>3</v>
      </c>
      <c r="D6" s="35">
        <f>Дц!E51</f>
        <v>23.5</v>
      </c>
      <c r="E6" s="35"/>
      <c r="F6" s="36">
        <f>D6*E6</f>
        <v>0</v>
      </c>
      <c r="I6">
        <v>8339.6474224596004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265">
        <v>2</v>
      </c>
      <c r="B7" s="37" t="s">
        <v>48</v>
      </c>
      <c r="C7" s="34" t="s">
        <v>3</v>
      </c>
      <c r="D7" s="35">
        <f>D6</f>
        <v>23.5</v>
      </c>
      <c r="E7" s="35"/>
      <c r="F7" s="36">
        <f>D7*E7</f>
        <v>0</v>
      </c>
      <c r="K7" t="e">
        <f>E7*J$6</f>
        <v>#DIV/0!</v>
      </c>
    </row>
    <row r="8" spans="1:11" ht="15.75" customHeight="1" x14ac:dyDescent="0.2">
      <c r="A8" s="265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265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265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23.5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265">
        <v>1</v>
      </c>
      <c r="B14" s="51" t="s">
        <v>262</v>
      </c>
      <c r="C14" s="52" t="s">
        <v>38</v>
      </c>
      <c r="D14" s="35">
        <f>D6*0.2</f>
        <v>4.7</v>
      </c>
      <c r="E14" s="35"/>
      <c r="F14" s="36">
        <f t="shared" ref="F14:F15" si="0">D14*E14</f>
        <v>0</v>
      </c>
    </row>
    <row r="15" spans="1:11" ht="15.75" customHeight="1" x14ac:dyDescent="0.2">
      <c r="A15" s="265">
        <v>2</v>
      </c>
      <c r="B15" s="53" t="s">
        <v>96</v>
      </c>
      <c r="C15" s="52" t="s">
        <v>43</v>
      </c>
      <c r="D15" s="35">
        <f>D6*0.35</f>
        <v>8.23</v>
      </c>
      <c r="E15" s="35"/>
      <c r="F15" s="36">
        <f t="shared" si="0"/>
        <v>0</v>
      </c>
    </row>
    <row r="16" spans="1:11" ht="15.75" customHeight="1" x14ac:dyDescent="0.2">
      <c r="A16" s="265">
        <v>3</v>
      </c>
      <c r="B16" s="53" t="s">
        <v>14</v>
      </c>
      <c r="C16" s="52" t="s">
        <v>14</v>
      </c>
      <c r="D16" s="35"/>
      <c r="E16" s="35"/>
      <c r="F16" s="36"/>
    </row>
    <row r="17" spans="1:6" ht="15.75" customHeight="1" x14ac:dyDescent="0.2">
      <c r="A17" s="265">
        <v>4</v>
      </c>
      <c r="B17" s="53" t="s">
        <v>14</v>
      </c>
      <c r="C17" s="52" t="s">
        <v>14</v>
      </c>
      <c r="D17" s="35"/>
      <c r="E17" s="35"/>
      <c r="F17" s="36"/>
    </row>
    <row r="18" spans="1:6" ht="15.75" customHeight="1" x14ac:dyDescent="0.2">
      <c r="A18" s="265">
        <v>5</v>
      </c>
      <c r="B18" s="53"/>
      <c r="C18" s="52"/>
      <c r="D18" s="35"/>
      <c r="E18" s="35"/>
      <c r="F18" s="36"/>
    </row>
    <row r="19" spans="1:6" ht="15.75" customHeight="1" x14ac:dyDescent="0.2">
      <c r="A19" s="265">
        <v>6</v>
      </c>
      <c r="B19" s="53"/>
      <c r="C19" s="52"/>
      <c r="D19" s="35"/>
      <c r="E19" s="35"/>
      <c r="F19" s="36"/>
    </row>
    <row r="20" spans="1:6" ht="15.75" customHeight="1" x14ac:dyDescent="0.2">
      <c r="A20" s="265">
        <v>7</v>
      </c>
      <c r="B20" s="53" t="s">
        <v>14</v>
      </c>
      <c r="C20" s="52" t="s">
        <v>14</v>
      </c>
      <c r="D20" s="35"/>
      <c r="E20" s="35"/>
      <c r="F20" s="36"/>
    </row>
    <row r="21" spans="1:6" ht="15.75" customHeight="1" x14ac:dyDescent="0.2">
      <c r="A21" s="265">
        <v>8</v>
      </c>
      <c r="B21" s="53" t="s">
        <v>14</v>
      </c>
      <c r="C21" s="52" t="s">
        <v>14</v>
      </c>
      <c r="D21" s="35"/>
      <c r="E21" s="35"/>
      <c r="F21" s="36"/>
    </row>
    <row r="22" spans="1:6" ht="15.75" customHeight="1" x14ac:dyDescent="0.2">
      <c r="A22" s="265">
        <v>9</v>
      </c>
      <c r="B22" s="53"/>
      <c r="C22" s="52"/>
      <c r="D22" s="35"/>
      <c r="E22" s="35"/>
      <c r="F22" s="36"/>
    </row>
    <row r="23" spans="1:6" ht="15.75" customHeight="1" thickBot="1" x14ac:dyDescent="0.25">
      <c r="A23" s="265">
        <v>10</v>
      </c>
      <c r="B23" s="53"/>
      <c r="C23" s="52"/>
      <c r="D23" s="35"/>
      <c r="E23" s="3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23.5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м2</v>
      </c>
      <c r="D27" s="57">
        <f>D6</f>
        <v>23.5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м2</v>
      </c>
      <c r="D28" s="41">
        <f>D6</f>
        <v>23.5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23.5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533</v>
      </c>
      <c r="B41" s="504"/>
      <c r="C41" s="504"/>
      <c r="D41" s="504"/>
      <c r="E41" s="504"/>
      <c r="F41" s="504"/>
    </row>
    <row r="42" spans="1:8" ht="15" x14ac:dyDescent="0.25">
      <c r="A42" s="264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7:D37"/>
    <mergeCell ref="C38:D38"/>
    <mergeCell ref="A40:B40"/>
    <mergeCell ref="C40:F40"/>
    <mergeCell ref="A41:B41"/>
    <mergeCell ref="C41:F41"/>
    <mergeCell ref="C36:D36"/>
    <mergeCell ref="C1:F1"/>
    <mergeCell ref="A2:B2"/>
    <mergeCell ref="A3:F3"/>
    <mergeCell ref="A11:B11"/>
    <mergeCell ref="A24:B24"/>
    <mergeCell ref="A29:B29"/>
    <mergeCell ref="C31:D31"/>
    <mergeCell ref="C32:D32"/>
    <mergeCell ref="C33:D33"/>
    <mergeCell ref="C34:D34"/>
    <mergeCell ref="C35:D3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="85" zoomScaleNormal="85" workbookViewId="0">
      <selection activeCell="A41" sqref="A41:B41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C1" s="505" t="s">
        <v>419</v>
      </c>
      <c r="D1" s="505"/>
      <c r="E1" s="505"/>
      <c r="F1" s="505"/>
    </row>
    <row r="2" spans="1:11" ht="15.75" x14ac:dyDescent="0.25">
      <c r="A2" s="511" t="s">
        <v>252</v>
      </c>
      <c r="B2" s="511"/>
      <c r="C2" s="23" t="str">
        <f ca="1">MID(CELL("filename",A1),FIND("]",CELL("filename",A1))+1,65535)</f>
        <v>П2</v>
      </c>
      <c r="D2" s="24"/>
      <c r="E2" s="24"/>
      <c r="F2" s="24"/>
    </row>
    <row r="3" spans="1:11" ht="45.75" customHeight="1" x14ac:dyDescent="0.2">
      <c r="A3" s="506" t="str">
        <f>Дц!C12</f>
        <v xml:space="preserve">Разработка дизайн проекта </v>
      </c>
      <c r="B3" s="506"/>
      <c r="C3" s="506"/>
      <c r="D3" s="506"/>
      <c r="E3" s="506"/>
      <c r="F3" s="506"/>
    </row>
    <row r="4" spans="1:11" ht="13.5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2">
        <v>1</v>
      </c>
      <c r="B6" s="40" t="str">
        <f>A3</f>
        <v xml:space="preserve">Разработка дизайн проекта </v>
      </c>
      <c r="C6" s="34" t="s">
        <v>57</v>
      </c>
      <c r="D6" s="35">
        <f>Дц!E12</f>
        <v>1</v>
      </c>
      <c r="E6" s="35"/>
      <c r="F6" s="36">
        <f>D6*E6</f>
        <v>0</v>
      </c>
      <c r="I6">
        <v>510</v>
      </c>
      <c r="J6" t="e">
        <f>(I6-F28)/F11</f>
        <v>#DIV/0!</v>
      </c>
      <c r="K6" t="e">
        <f>E6*J$6</f>
        <v>#DIV/0!</v>
      </c>
    </row>
    <row r="7" spans="1:11" x14ac:dyDescent="0.2">
      <c r="A7" s="32">
        <v>2</v>
      </c>
      <c r="B7" s="37" t="s">
        <v>14</v>
      </c>
      <c r="C7" s="34" t="s">
        <v>14</v>
      </c>
      <c r="D7" s="35"/>
      <c r="E7" s="35"/>
      <c r="F7" s="36"/>
      <c r="K7" t="e">
        <f>E7*J$6</f>
        <v>#DIV/0!</v>
      </c>
    </row>
    <row r="8" spans="1:11" x14ac:dyDescent="0.2">
      <c r="A8" s="3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3.5" thickBot="1" x14ac:dyDescent="0.25">
      <c r="A10" s="3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thickBot="1" x14ac:dyDescent="0.3">
      <c r="A11" s="495" t="s">
        <v>21</v>
      </c>
      <c r="B11" s="496"/>
      <c r="C11" s="43"/>
      <c r="D11" s="44">
        <f>D6</f>
        <v>1</v>
      </c>
      <c r="E11" s="45">
        <f>F11/D11</f>
        <v>0</v>
      </c>
      <c r="F11" s="46">
        <f>SUM(F6:F10)</f>
        <v>0</v>
      </c>
    </row>
    <row r="12" spans="1:11" ht="15.75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x14ac:dyDescent="0.2">
      <c r="A14" s="32">
        <v>1</v>
      </c>
      <c r="B14" s="51" t="s">
        <v>14</v>
      </c>
      <c r="C14" s="52" t="s">
        <v>14</v>
      </c>
      <c r="D14" s="35"/>
      <c r="E14" s="35"/>
      <c r="F14" s="36"/>
    </row>
    <row r="15" spans="1:11" x14ac:dyDescent="0.2">
      <c r="A15" s="32">
        <v>2</v>
      </c>
      <c r="B15" s="53" t="s">
        <v>14</v>
      </c>
      <c r="C15" s="52" t="s">
        <v>14</v>
      </c>
      <c r="D15" s="35"/>
      <c r="E15" s="35"/>
      <c r="F15" s="36"/>
    </row>
    <row r="16" spans="1:11" x14ac:dyDescent="0.2">
      <c r="A16" s="32">
        <v>3</v>
      </c>
      <c r="B16" s="53" t="s">
        <v>14</v>
      </c>
      <c r="C16" s="52" t="s">
        <v>14</v>
      </c>
      <c r="D16" s="35"/>
      <c r="E16" s="35"/>
      <c r="F16" s="36"/>
    </row>
    <row r="17" spans="1:6" x14ac:dyDescent="0.2">
      <c r="A17" s="32">
        <v>4</v>
      </c>
      <c r="B17" s="53" t="s">
        <v>14</v>
      </c>
      <c r="C17" s="52" t="s">
        <v>14</v>
      </c>
      <c r="D17" s="35"/>
      <c r="E17" s="35"/>
      <c r="F17" s="36"/>
    </row>
    <row r="18" spans="1:6" x14ac:dyDescent="0.2">
      <c r="A18" s="32">
        <v>5</v>
      </c>
      <c r="B18" s="53"/>
      <c r="C18" s="52"/>
      <c r="D18" s="35"/>
      <c r="E18" s="35"/>
      <c r="F18" s="36"/>
    </row>
    <row r="19" spans="1:6" x14ac:dyDescent="0.2">
      <c r="A19" s="32">
        <v>6</v>
      </c>
      <c r="B19" s="53"/>
      <c r="C19" s="52"/>
      <c r="D19" s="35"/>
      <c r="E19" s="35"/>
      <c r="F19" s="36"/>
    </row>
    <row r="20" spans="1:6" x14ac:dyDescent="0.2">
      <c r="A20" s="32">
        <v>7</v>
      </c>
      <c r="B20" s="53" t="s">
        <v>14</v>
      </c>
      <c r="C20" s="52" t="s">
        <v>14</v>
      </c>
      <c r="D20" s="35"/>
      <c r="E20" s="35"/>
      <c r="F20" s="36"/>
    </row>
    <row r="21" spans="1:6" x14ac:dyDescent="0.2">
      <c r="A21" s="32">
        <v>8</v>
      </c>
      <c r="B21" s="53" t="s">
        <v>14</v>
      </c>
      <c r="C21" s="52" t="s">
        <v>14</v>
      </c>
      <c r="D21" s="35"/>
      <c r="E21" s="35"/>
      <c r="F21" s="36"/>
    </row>
    <row r="22" spans="1:6" x14ac:dyDescent="0.2">
      <c r="A22" s="32">
        <v>9</v>
      </c>
      <c r="B22" s="53"/>
      <c r="C22" s="52"/>
      <c r="D22" s="35"/>
      <c r="E22" s="35"/>
      <c r="F22" s="36"/>
    </row>
    <row r="23" spans="1:6" ht="13.5" thickBot="1" x14ac:dyDescent="0.25">
      <c r="A23" s="32">
        <v>10</v>
      </c>
      <c r="B23" s="53"/>
      <c r="C23" s="52"/>
      <c r="D23" s="35"/>
      <c r="E23" s="35"/>
      <c r="F23" s="36"/>
    </row>
    <row r="24" spans="1:6" ht="15.75" thickBot="1" x14ac:dyDescent="0.3">
      <c r="A24" s="495" t="s">
        <v>21</v>
      </c>
      <c r="B24" s="497"/>
      <c r="C24" s="54"/>
      <c r="D24" s="45">
        <f>D6</f>
        <v>1</v>
      </c>
      <c r="E24" s="45">
        <f>F24/D24</f>
        <v>0</v>
      </c>
      <c r="F24" s="46">
        <f>SUM(F14:F23)</f>
        <v>0</v>
      </c>
    </row>
    <row r="25" spans="1:6" ht="15.75" thickBot="1" x14ac:dyDescent="0.3">
      <c r="A25" s="47"/>
      <c r="B25" s="48"/>
      <c r="C25" s="48"/>
      <c r="D25" s="49"/>
      <c r="E25" s="49"/>
      <c r="F25" s="49"/>
    </row>
    <row r="26" spans="1:6" ht="32.25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x14ac:dyDescent="0.2">
      <c r="A27" s="55">
        <v>1</v>
      </c>
      <c r="B27" s="51" t="s">
        <v>25</v>
      </c>
      <c r="C27" s="56" t="str">
        <f>C6</f>
        <v>комп</v>
      </c>
      <c r="D27" s="57">
        <f>D6</f>
        <v>1</v>
      </c>
      <c r="E27" s="58">
        <f>F27/D27</f>
        <v>0</v>
      </c>
      <c r="F27" s="59">
        <f>F11</f>
        <v>0</v>
      </c>
    </row>
    <row r="28" spans="1:6" ht="13.5" thickBot="1" x14ac:dyDescent="0.25">
      <c r="A28" s="60">
        <v>2</v>
      </c>
      <c r="B28" s="61" t="s">
        <v>27</v>
      </c>
      <c r="C28" s="38" t="str">
        <f>C6</f>
        <v>комп</v>
      </c>
      <c r="D28" s="41">
        <v>0</v>
      </c>
      <c r="E28" s="42">
        <v>0</v>
      </c>
      <c r="F28" s="39">
        <f>F24</f>
        <v>0</v>
      </c>
    </row>
    <row r="29" spans="1:6" ht="15.75" thickBot="1" x14ac:dyDescent="0.3">
      <c r="A29" s="495" t="s">
        <v>21</v>
      </c>
      <c r="B29" s="496"/>
      <c r="C29" s="62"/>
      <c r="D29" s="44">
        <f>D6</f>
        <v>1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/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/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533</v>
      </c>
      <c r="B41" s="504"/>
      <c r="C41" s="504"/>
      <c r="D41" s="504"/>
      <c r="E41" s="504"/>
      <c r="F41" s="504"/>
    </row>
    <row r="42" spans="1:8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C38:D38"/>
    <mergeCell ref="A43:B43"/>
    <mergeCell ref="C43:F43"/>
    <mergeCell ref="C1:F1"/>
    <mergeCell ref="A40:B40"/>
    <mergeCell ref="C40:F40"/>
    <mergeCell ref="A41:B41"/>
    <mergeCell ref="C41:F41"/>
    <mergeCell ref="A3:F3"/>
    <mergeCell ref="C37:D37"/>
    <mergeCell ref="C33:D33"/>
    <mergeCell ref="C34:D34"/>
    <mergeCell ref="C35:D35"/>
    <mergeCell ref="C36:D36"/>
    <mergeCell ref="A2:B2"/>
    <mergeCell ref="A11:B11"/>
    <mergeCell ref="A24:B24"/>
    <mergeCell ref="A29:B29"/>
    <mergeCell ref="C31:D31"/>
    <mergeCell ref="C32:D3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13" zoomScaleNormal="100" workbookViewId="0">
      <selection activeCell="A41" sqref="A41:B41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32</v>
      </c>
      <c r="D2" s="24"/>
      <c r="E2" s="24"/>
      <c r="F2" s="24"/>
    </row>
    <row r="3" spans="1:11" ht="45.75" customHeight="1" x14ac:dyDescent="0.2">
      <c r="A3" s="506" t="str">
        <f>Дц!C32</f>
        <v>Монтаж закладных в запотолочном пространстве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2">
        <v>1</v>
      </c>
      <c r="B6" s="326" t="str">
        <f>A3</f>
        <v>Монтаж закладных в запотолочном пространстве</v>
      </c>
      <c r="C6" s="34" t="s">
        <v>5</v>
      </c>
      <c r="D6" s="35">
        <f>Дц!E32</f>
        <v>33.15</v>
      </c>
      <c r="E6" s="35"/>
      <c r="F6" s="36">
        <f>D6*E6</f>
        <v>0</v>
      </c>
      <c r="I6">
        <v>1179.0645119999999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2">
        <v>2</v>
      </c>
      <c r="B7" s="33" t="s">
        <v>14</v>
      </c>
      <c r="C7" s="38" t="s">
        <v>14</v>
      </c>
      <c r="D7" s="35"/>
      <c r="E7" s="35"/>
      <c r="F7" s="36"/>
      <c r="K7" t="e">
        <f>E7*J$6</f>
        <v>#DIV/0!</v>
      </c>
    </row>
    <row r="8" spans="1:11" ht="15.75" customHeight="1" x14ac:dyDescent="0.2">
      <c r="A8" s="3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2">
        <v>5</v>
      </c>
      <c r="B10" s="76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33.15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32">
        <v>1</v>
      </c>
      <c r="B14" s="324" t="s">
        <v>101</v>
      </c>
      <c r="C14" s="325" t="s">
        <v>5</v>
      </c>
      <c r="D14" s="69">
        <f>D6</f>
        <v>33.15</v>
      </c>
      <c r="E14" s="72"/>
      <c r="F14" s="36">
        <f t="shared" ref="F14:F15" si="0">D14*E14</f>
        <v>0</v>
      </c>
    </row>
    <row r="15" spans="1:11" ht="15.75" customHeight="1" x14ac:dyDescent="0.2">
      <c r="A15" s="32">
        <v>2</v>
      </c>
      <c r="B15" s="70" t="s">
        <v>35</v>
      </c>
      <c r="C15" s="71" t="s">
        <v>7</v>
      </c>
      <c r="D15" s="224">
        <f>D6*12</f>
        <v>398</v>
      </c>
      <c r="E15" s="72"/>
      <c r="F15" s="36">
        <f t="shared" si="0"/>
        <v>0</v>
      </c>
    </row>
    <row r="16" spans="1:11" ht="15.75" customHeight="1" x14ac:dyDescent="0.2">
      <c r="A16" s="32">
        <v>3</v>
      </c>
      <c r="B16" s="53"/>
      <c r="C16" s="52"/>
      <c r="D16" s="35"/>
      <c r="E16" s="35"/>
      <c r="F16" s="36"/>
    </row>
    <row r="17" spans="1:6" ht="15.75" customHeight="1" x14ac:dyDescent="0.2">
      <c r="A17" s="32">
        <v>4</v>
      </c>
      <c r="B17" s="53"/>
      <c r="C17" s="52"/>
      <c r="D17" s="35"/>
      <c r="E17" s="35"/>
      <c r="F17" s="36"/>
    </row>
    <row r="18" spans="1:6" ht="15.75" customHeight="1" x14ac:dyDescent="0.2">
      <c r="A18" s="32">
        <v>5</v>
      </c>
      <c r="B18" s="53"/>
      <c r="C18" s="52"/>
      <c r="D18" s="35"/>
      <c r="E18" s="35"/>
      <c r="F18" s="36"/>
    </row>
    <row r="19" spans="1:6" ht="15.75" customHeight="1" x14ac:dyDescent="0.2">
      <c r="A19" s="32">
        <v>6</v>
      </c>
      <c r="B19" s="53"/>
      <c r="C19" s="52"/>
      <c r="D19" s="35"/>
      <c r="E19" s="35"/>
      <c r="F19" s="36"/>
    </row>
    <row r="20" spans="1:6" ht="15.75" customHeight="1" x14ac:dyDescent="0.2">
      <c r="A20" s="32">
        <v>7</v>
      </c>
      <c r="B20" s="53" t="s">
        <v>14</v>
      </c>
      <c r="C20" s="52" t="s">
        <v>14</v>
      </c>
      <c r="D20" s="35"/>
      <c r="E20" s="35"/>
      <c r="F20" s="36"/>
    </row>
    <row r="21" spans="1:6" ht="15.75" customHeight="1" x14ac:dyDescent="0.2">
      <c r="A21" s="32">
        <v>8</v>
      </c>
      <c r="B21" s="53" t="s">
        <v>14</v>
      </c>
      <c r="C21" s="52" t="s">
        <v>14</v>
      </c>
      <c r="D21" s="35"/>
      <c r="E21" s="35"/>
      <c r="F21" s="36"/>
    </row>
    <row r="22" spans="1:6" ht="15.75" customHeight="1" x14ac:dyDescent="0.2">
      <c r="A22" s="32">
        <v>9</v>
      </c>
      <c r="B22" s="53"/>
      <c r="C22" s="52"/>
      <c r="D22" s="35"/>
      <c r="E22" s="35"/>
      <c r="F22" s="36"/>
    </row>
    <row r="23" spans="1:6" ht="15.75" customHeight="1" thickBot="1" x14ac:dyDescent="0.25">
      <c r="A23" s="32">
        <v>10</v>
      </c>
      <c r="B23" s="51"/>
      <c r="C23" s="52"/>
      <c r="D23" s="65"/>
      <c r="E23" s="6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33.15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мп</v>
      </c>
      <c r="D27" s="57">
        <f>D6</f>
        <v>33.15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мп</v>
      </c>
      <c r="D28" s="41">
        <f>D6</f>
        <v>33.15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33.15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533</v>
      </c>
      <c r="B41" s="504"/>
      <c r="C41" s="504"/>
      <c r="D41" s="504"/>
      <c r="E41" s="504"/>
      <c r="F41" s="504"/>
    </row>
    <row r="42" spans="1:8" ht="15" x14ac:dyDescent="0.25">
      <c r="A42" s="504" t="s">
        <v>300</v>
      </c>
      <c r="B42" s="504"/>
      <c r="C42" s="442" t="s">
        <v>257</v>
      </c>
      <c r="D42" s="442"/>
      <c r="E42" s="442"/>
      <c r="F42" s="442"/>
    </row>
    <row r="43" spans="1:8" ht="36.75" customHeight="1" x14ac:dyDescent="0.25">
      <c r="A43" s="504"/>
      <c r="B43" s="504"/>
      <c r="C43" s="504" t="s">
        <v>518</v>
      </c>
      <c r="D43" s="504"/>
      <c r="E43" s="504"/>
      <c r="F43" s="504"/>
    </row>
  </sheetData>
  <mergeCells count="21">
    <mergeCell ref="C31:D31"/>
    <mergeCell ref="C32:D32"/>
    <mergeCell ref="C33:D33"/>
    <mergeCell ref="A41:B41"/>
    <mergeCell ref="C41:F41"/>
    <mergeCell ref="C36:D36"/>
    <mergeCell ref="C1:F1"/>
    <mergeCell ref="A2:B2"/>
    <mergeCell ref="A11:B11"/>
    <mergeCell ref="A24:B24"/>
    <mergeCell ref="A29:B29"/>
    <mergeCell ref="A3:F3"/>
    <mergeCell ref="A42:B42"/>
    <mergeCell ref="C34:D34"/>
    <mergeCell ref="C35:D35"/>
    <mergeCell ref="A43:B43"/>
    <mergeCell ref="C43:F43"/>
    <mergeCell ref="C37:D37"/>
    <mergeCell ref="C38:D38"/>
    <mergeCell ref="A40:B40"/>
    <mergeCell ref="C40:F40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7" zoomScaleNormal="100" workbookViewId="0">
      <selection activeCell="A41" sqref="A41:B41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35</v>
      </c>
      <c r="D2" s="24"/>
      <c r="E2" s="24"/>
      <c r="F2" s="24"/>
    </row>
    <row r="3" spans="1:11" ht="45.75" customHeight="1" x14ac:dyDescent="0.2">
      <c r="A3" s="506" t="str">
        <f>Дц!C39</f>
        <v>Монтаж потолков "Грильято" с ячейкой 100х100 черный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ht="12.75" customHeight="1" x14ac:dyDescent="0.2">
      <c r="A6" s="311">
        <v>1</v>
      </c>
      <c r="B6" s="40" t="str">
        <f>A3</f>
        <v>Монтаж потолков "Грильято" с ячейкой 100х100 черный</v>
      </c>
      <c r="C6" s="34" t="s">
        <v>3</v>
      </c>
      <c r="D6" s="35">
        <f>Дц!E39</f>
        <v>10.5</v>
      </c>
      <c r="E6" s="35"/>
      <c r="F6" s="36">
        <f>D6*E6</f>
        <v>0</v>
      </c>
      <c r="I6">
        <v>1217.4844032000001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11">
        <v>2</v>
      </c>
      <c r="B7" s="33" t="s">
        <v>14</v>
      </c>
      <c r="C7" s="38" t="s">
        <v>14</v>
      </c>
      <c r="D7" s="35"/>
      <c r="E7" s="35"/>
      <c r="F7" s="36"/>
      <c r="K7" t="e">
        <f>E7*J$6</f>
        <v>#DIV/0!</v>
      </c>
    </row>
    <row r="8" spans="1:11" ht="15.75" customHeight="1" x14ac:dyDescent="0.2">
      <c r="A8" s="311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311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11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10.5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s="93" customFormat="1" x14ac:dyDescent="0.2">
      <c r="A14" s="397">
        <v>1</v>
      </c>
      <c r="B14" s="314" t="s">
        <v>228</v>
      </c>
      <c r="C14" s="315" t="s">
        <v>3</v>
      </c>
      <c r="D14" s="316">
        <f>D6*1.05</f>
        <v>11.03</v>
      </c>
      <c r="E14" s="316"/>
      <c r="F14" s="36">
        <f t="shared" ref="F14:F17" si="0">D14*E14</f>
        <v>0</v>
      </c>
    </row>
    <row r="15" spans="1:11" s="93" customFormat="1" x14ac:dyDescent="0.2">
      <c r="A15" s="397">
        <v>2</v>
      </c>
      <c r="B15" s="70" t="s">
        <v>75</v>
      </c>
      <c r="C15" s="317" t="s">
        <v>7</v>
      </c>
      <c r="D15" s="318">
        <f>D6*1.2</f>
        <v>13</v>
      </c>
      <c r="E15" s="319"/>
      <c r="F15" s="36">
        <f t="shared" si="0"/>
        <v>0</v>
      </c>
    </row>
    <row r="16" spans="1:11" s="93" customFormat="1" x14ac:dyDescent="0.2">
      <c r="A16" s="397">
        <v>3</v>
      </c>
      <c r="B16" s="320" t="s">
        <v>76</v>
      </c>
      <c r="C16" s="321" t="s">
        <v>7</v>
      </c>
      <c r="D16" s="318">
        <f>D6*1.2</f>
        <v>13</v>
      </c>
      <c r="E16" s="319"/>
      <c r="F16" s="36">
        <f t="shared" si="0"/>
        <v>0</v>
      </c>
    </row>
    <row r="17" spans="1:6" s="93" customFormat="1" x14ac:dyDescent="0.2">
      <c r="A17" s="397">
        <v>4</v>
      </c>
      <c r="B17" s="320" t="s">
        <v>77</v>
      </c>
      <c r="C17" s="321" t="s">
        <v>7</v>
      </c>
      <c r="D17" s="318">
        <f>D6*1.2</f>
        <v>13</v>
      </c>
      <c r="E17" s="322"/>
      <c r="F17" s="36">
        <f t="shared" si="0"/>
        <v>0</v>
      </c>
    </row>
    <row r="18" spans="1:6" s="94" customFormat="1" x14ac:dyDescent="0.2">
      <c r="A18" s="32">
        <v>5</v>
      </c>
      <c r="B18" s="40" t="s">
        <v>14</v>
      </c>
      <c r="C18" s="38" t="s">
        <v>14</v>
      </c>
      <c r="D18" s="35"/>
      <c r="E18" s="35"/>
      <c r="F18" s="36"/>
    </row>
    <row r="19" spans="1:6" s="93" customFormat="1" x14ac:dyDescent="0.2">
      <c r="A19" s="32">
        <v>6</v>
      </c>
      <c r="B19" s="40" t="s">
        <v>14</v>
      </c>
      <c r="C19" s="38" t="s">
        <v>14</v>
      </c>
      <c r="D19" s="35"/>
      <c r="E19" s="35"/>
      <c r="F19" s="36"/>
    </row>
    <row r="20" spans="1:6" s="93" customFormat="1" x14ac:dyDescent="0.2">
      <c r="A20" s="32">
        <v>7</v>
      </c>
      <c r="B20" s="40" t="s">
        <v>14</v>
      </c>
      <c r="C20" s="38" t="s">
        <v>14</v>
      </c>
      <c r="D20" s="35"/>
      <c r="E20" s="35"/>
      <c r="F20" s="36"/>
    </row>
    <row r="21" spans="1:6" s="93" customFormat="1" x14ac:dyDescent="0.2">
      <c r="A21" s="32">
        <v>8</v>
      </c>
      <c r="B21" s="40" t="s">
        <v>14</v>
      </c>
      <c r="C21" s="38" t="s">
        <v>14</v>
      </c>
      <c r="D21" s="35"/>
      <c r="E21" s="35"/>
      <c r="F21" s="36"/>
    </row>
    <row r="22" spans="1:6" ht="15.75" customHeight="1" x14ac:dyDescent="0.2">
      <c r="A22" s="32">
        <v>9</v>
      </c>
      <c r="B22" s="40" t="s">
        <v>14</v>
      </c>
      <c r="C22" s="38" t="s">
        <v>14</v>
      </c>
      <c r="D22" s="35"/>
      <c r="E22" s="35"/>
      <c r="F22" s="36"/>
    </row>
    <row r="23" spans="1:6" ht="15.75" customHeight="1" thickBot="1" x14ac:dyDescent="0.25">
      <c r="A23" s="32">
        <v>10</v>
      </c>
      <c r="B23" s="40"/>
      <c r="C23" s="38"/>
      <c r="D23" s="41"/>
      <c r="E23" s="42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10.5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м2</v>
      </c>
      <c r="D27" s="57">
        <f>D6</f>
        <v>10.5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м2</v>
      </c>
      <c r="D28" s="41">
        <f>D6</f>
        <v>10.5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10.5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533</v>
      </c>
      <c r="B41" s="504"/>
      <c r="C41" s="504"/>
      <c r="D41" s="504"/>
      <c r="E41" s="504"/>
      <c r="F41" s="504"/>
    </row>
    <row r="42" spans="1:8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C34:D34"/>
    <mergeCell ref="C1:F1"/>
    <mergeCell ref="A2:B2"/>
    <mergeCell ref="A11:B11"/>
    <mergeCell ref="C33:D33"/>
    <mergeCell ref="A24:B24"/>
    <mergeCell ref="A29:B29"/>
    <mergeCell ref="C31:D31"/>
    <mergeCell ref="C32:D32"/>
    <mergeCell ref="A3:F3"/>
    <mergeCell ref="A41:B41"/>
    <mergeCell ref="C41:F41"/>
    <mergeCell ref="A43:B43"/>
    <mergeCell ref="C43:F43"/>
    <mergeCell ref="C35:D35"/>
    <mergeCell ref="C36:D36"/>
    <mergeCell ref="C37:D37"/>
    <mergeCell ref="C38:D38"/>
    <mergeCell ref="A40:B40"/>
    <mergeCell ref="C40:F40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16" zoomScaleNormal="100" workbookViewId="0">
      <selection activeCell="A41" sqref="A41:B41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C1" s="505" t="s">
        <v>419</v>
      </c>
      <c r="D1" s="505"/>
      <c r="E1" s="505"/>
      <c r="F1" s="505"/>
    </row>
    <row r="2" spans="1:11" ht="15.75" x14ac:dyDescent="0.25">
      <c r="A2" s="511" t="s">
        <v>252</v>
      </c>
      <c r="B2" s="511"/>
      <c r="C2" s="23" t="str">
        <f ca="1">MID(CELL("filename",A1),FIND("]",CELL("filename",A1))+1,65535)</f>
        <v>36</v>
      </c>
      <c r="D2" s="24"/>
      <c r="E2" s="24"/>
      <c r="F2" s="24"/>
    </row>
    <row r="3" spans="1:11" ht="45.75" customHeight="1" x14ac:dyDescent="0.2">
      <c r="A3" s="506" t="str">
        <f>Дц!C61</f>
        <v>Монтаж горизонтальных закладных для стелажей на отметке +1.000 и +2.000</v>
      </c>
      <c r="B3" s="506"/>
      <c r="C3" s="506"/>
      <c r="D3" s="506"/>
      <c r="E3" s="506"/>
      <c r="F3" s="506"/>
    </row>
    <row r="4" spans="1:11" ht="13.5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253">
        <v>1</v>
      </c>
      <c r="B6" s="326" t="s">
        <v>387</v>
      </c>
      <c r="C6" s="34" t="s">
        <v>5</v>
      </c>
      <c r="D6" s="35">
        <f>Дц!E61</f>
        <v>49.78</v>
      </c>
      <c r="E6" s="35"/>
      <c r="F6" s="36">
        <f>D6*E6</f>
        <v>0</v>
      </c>
      <c r="I6">
        <v>524.02867200000003</v>
      </c>
      <c r="J6" t="e">
        <f>(I6-F28)/F11</f>
        <v>#DIV/0!</v>
      </c>
      <c r="K6" t="e">
        <f>E6*J$6</f>
        <v>#DIV/0!</v>
      </c>
    </row>
    <row r="7" spans="1:11" x14ac:dyDescent="0.2">
      <c r="A7" s="253">
        <v>2</v>
      </c>
      <c r="B7" s="33" t="s">
        <v>14</v>
      </c>
      <c r="C7" s="38" t="s">
        <v>14</v>
      </c>
      <c r="D7" s="35"/>
      <c r="E7" s="35"/>
      <c r="F7" s="36"/>
      <c r="K7" t="e">
        <f>E7*J$6</f>
        <v>#DIV/0!</v>
      </c>
    </row>
    <row r="8" spans="1:11" x14ac:dyDescent="0.2">
      <c r="A8" s="253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x14ac:dyDescent="0.2">
      <c r="A9" s="253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3.5" thickBot="1" x14ac:dyDescent="0.25">
      <c r="A10" s="253">
        <v>5</v>
      </c>
      <c r="B10" s="76"/>
      <c r="C10" s="38"/>
      <c r="D10" s="41"/>
      <c r="E10" s="42"/>
      <c r="F10" s="39"/>
      <c r="K10" t="e">
        <f>E10*J$6</f>
        <v>#DIV/0!</v>
      </c>
    </row>
    <row r="11" spans="1:11" ht="15.75" thickBot="1" x14ac:dyDescent="0.3">
      <c r="A11" s="495" t="s">
        <v>21</v>
      </c>
      <c r="B11" s="496"/>
      <c r="C11" s="43"/>
      <c r="D11" s="44">
        <f>D6</f>
        <v>49.78</v>
      </c>
      <c r="E11" s="45">
        <f>F11/D11</f>
        <v>0</v>
      </c>
      <c r="F11" s="46">
        <f>SUM(F6:F10)</f>
        <v>0</v>
      </c>
    </row>
    <row r="12" spans="1:11" ht="15.75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" customHeight="1" x14ac:dyDescent="0.2">
      <c r="A14" s="253">
        <v>1</v>
      </c>
      <c r="B14" s="324" t="s">
        <v>101</v>
      </c>
      <c r="C14" s="325" t="s">
        <v>5</v>
      </c>
      <c r="D14" s="69">
        <f>D6</f>
        <v>49.78</v>
      </c>
      <c r="E14" s="72"/>
      <c r="F14" s="36">
        <f t="shared" ref="F14:F15" si="0">D14*E14</f>
        <v>0</v>
      </c>
    </row>
    <row r="15" spans="1:11" ht="12.75" customHeight="1" x14ac:dyDescent="0.2">
      <c r="A15" s="253">
        <v>2</v>
      </c>
      <c r="B15" s="70" t="s">
        <v>35</v>
      </c>
      <c r="C15" s="71" t="s">
        <v>7</v>
      </c>
      <c r="D15" s="224">
        <f>D6*12</f>
        <v>597</v>
      </c>
      <c r="E15" s="72"/>
      <c r="F15" s="36">
        <f t="shared" si="0"/>
        <v>0</v>
      </c>
    </row>
    <row r="16" spans="1:11" x14ac:dyDescent="0.2">
      <c r="A16" s="253">
        <v>3</v>
      </c>
      <c r="B16" s="53"/>
      <c r="C16" s="52"/>
      <c r="D16" s="35"/>
      <c r="E16" s="35"/>
      <c r="F16" s="36"/>
    </row>
    <row r="17" spans="1:6" x14ac:dyDescent="0.2">
      <c r="A17" s="253">
        <v>4</v>
      </c>
      <c r="B17" s="53"/>
      <c r="C17" s="52"/>
      <c r="D17" s="35"/>
      <c r="E17" s="35"/>
      <c r="F17" s="36"/>
    </row>
    <row r="18" spans="1:6" x14ac:dyDescent="0.2">
      <c r="A18" s="253">
        <v>5</v>
      </c>
      <c r="B18" s="53"/>
      <c r="C18" s="52"/>
      <c r="D18" s="35"/>
      <c r="E18" s="35"/>
      <c r="F18" s="36"/>
    </row>
    <row r="19" spans="1:6" x14ac:dyDescent="0.2">
      <c r="A19" s="253">
        <v>6</v>
      </c>
      <c r="B19" s="53"/>
      <c r="C19" s="52"/>
      <c r="D19" s="35"/>
      <c r="E19" s="35"/>
      <c r="F19" s="36"/>
    </row>
    <row r="20" spans="1:6" x14ac:dyDescent="0.2">
      <c r="A20" s="253">
        <v>7</v>
      </c>
      <c r="B20" s="53" t="s">
        <v>14</v>
      </c>
      <c r="C20" s="52" t="s">
        <v>14</v>
      </c>
      <c r="D20" s="35"/>
      <c r="E20" s="35"/>
      <c r="F20" s="36"/>
    </row>
    <row r="21" spans="1:6" x14ac:dyDescent="0.2">
      <c r="A21" s="253">
        <v>8</v>
      </c>
      <c r="B21" s="53" t="s">
        <v>14</v>
      </c>
      <c r="C21" s="52" t="s">
        <v>14</v>
      </c>
      <c r="D21" s="35"/>
      <c r="E21" s="35"/>
      <c r="F21" s="36"/>
    </row>
    <row r="22" spans="1:6" ht="13.5" thickBot="1" x14ac:dyDescent="0.25">
      <c r="A22" s="253">
        <v>9</v>
      </c>
      <c r="B22" s="61"/>
      <c r="C22" s="52"/>
      <c r="D22" s="35"/>
      <c r="E22" s="35"/>
      <c r="F22" s="36"/>
    </row>
    <row r="23" spans="1:6" ht="13.5" thickBot="1" x14ac:dyDescent="0.25">
      <c r="A23" s="253">
        <v>10</v>
      </c>
      <c r="B23" s="51"/>
      <c r="C23" s="52"/>
      <c r="D23" s="65"/>
      <c r="E23" s="65"/>
      <c r="F23" s="36"/>
    </row>
    <row r="24" spans="1:6" ht="15.75" thickBot="1" x14ac:dyDescent="0.3">
      <c r="A24" s="495" t="s">
        <v>21</v>
      </c>
      <c r="B24" s="497"/>
      <c r="C24" s="54"/>
      <c r="D24" s="45">
        <f>D6</f>
        <v>49.78</v>
      </c>
      <c r="E24" s="45">
        <f>F24/D24</f>
        <v>0</v>
      </c>
      <c r="F24" s="46">
        <f>SUM(F14:F23)</f>
        <v>0</v>
      </c>
    </row>
    <row r="25" spans="1:6" ht="15.75" thickBot="1" x14ac:dyDescent="0.3">
      <c r="A25" s="47"/>
      <c r="B25" s="48"/>
      <c r="C25" s="48"/>
      <c r="D25" s="49"/>
      <c r="E25" s="49"/>
      <c r="F25" s="49"/>
    </row>
    <row r="26" spans="1:6" ht="32.25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x14ac:dyDescent="0.2">
      <c r="A27" s="55">
        <v>1</v>
      </c>
      <c r="B27" s="51" t="s">
        <v>25</v>
      </c>
      <c r="C27" s="56" t="str">
        <f>C6</f>
        <v>мп</v>
      </c>
      <c r="D27" s="57">
        <f>D6</f>
        <v>49.78</v>
      </c>
      <c r="E27" s="58">
        <f>F27/D27</f>
        <v>0</v>
      </c>
      <c r="F27" s="59">
        <f>F11</f>
        <v>0</v>
      </c>
    </row>
    <row r="28" spans="1:6" ht="13.5" thickBot="1" x14ac:dyDescent="0.25">
      <c r="A28" s="60">
        <v>2</v>
      </c>
      <c r="B28" s="61" t="s">
        <v>27</v>
      </c>
      <c r="C28" s="38" t="str">
        <f>C6</f>
        <v>мп</v>
      </c>
      <c r="D28" s="41">
        <f>D6</f>
        <v>49.78</v>
      </c>
      <c r="E28" s="42">
        <f>F28/D28</f>
        <v>0</v>
      </c>
      <c r="F28" s="39">
        <f>F24</f>
        <v>0</v>
      </c>
    </row>
    <row r="29" spans="1:6" ht="15.75" thickBot="1" x14ac:dyDescent="0.3">
      <c r="A29" s="495" t="s">
        <v>21</v>
      </c>
      <c r="B29" s="496"/>
      <c r="C29" s="62"/>
      <c r="D29" s="44">
        <f>D6</f>
        <v>49.78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>
        <v>0.2</v>
      </c>
      <c r="F38" s="92">
        <f>F37*E38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533</v>
      </c>
      <c r="B41" s="504"/>
      <c r="C41" s="504"/>
      <c r="D41" s="504"/>
      <c r="E41" s="504"/>
      <c r="F41" s="504"/>
    </row>
    <row r="42" spans="1:8" ht="15" x14ac:dyDescent="0.25">
      <c r="A42" s="252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6:D36"/>
    <mergeCell ref="A41:B41"/>
    <mergeCell ref="C41:F41"/>
    <mergeCell ref="C38:D38"/>
    <mergeCell ref="A2:B2"/>
    <mergeCell ref="A11:B11"/>
    <mergeCell ref="A24:B24"/>
    <mergeCell ref="C1:F1"/>
    <mergeCell ref="A40:B40"/>
    <mergeCell ref="C40:F40"/>
    <mergeCell ref="A3:F3"/>
    <mergeCell ref="C37:D37"/>
    <mergeCell ref="C33:D33"/>
    <mergeCell ref="C34:D34"/>
    <mergeCell ref="C35:D35"/>
    <mergeCell ref="A29:B29"/>
    <mergeCell ref="C31:D31"/>
    <mergeCell ref="C32:D3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16" zoomScaleNormal="100" workbookViewId="0">
      <selection activeCell="A41" sqref="A41:B41"/>
    </sheetView>
  </sheetViews>
  <sheetFormatPr defaultRowHeight="12.75" x14ac:dyDescent="0.2"/>
  <cols>
    <col min="1" max="1" width="5.85546875" style="147" customWidth="1"/>
    <col min="2" max="2" width="52.140625" style="147" customWidth="1"/>
    <col min="3" max="4" width="10.28515625" style="147" customWidth="1"/>
    <col min="5" max="5" width="11" style="147" customWidth="1"/>
    <col min="6" max="6" width="14.140625" style="147" customWidth="1"/>
    <col min="7" max="13" width="0" style="147" hidden="1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37</v>
      </c>
      <c r="D2" s="192"/>
      <c r="E2" s="192"/>
      <c r="F2" s="192"/>
    </row>
    <row r="3" spans="1:11" ht="45.75" customHeight="1" x14ac:dyDescent="0.2">
      <c r="A3" s="517" t="str">
        <f>Дц!C44</f>
        <v>Монтаж дверей легких 21-10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x14ac:dyDescent="0.2">
      <c r="A6" s="254">
        <v>1</v>
      </c>
      <c r="B6" s="40" t="s">
        <v>56</v>
      </c>
      <c r="C6" s="189" t="s">
        <v>7</v>
      </c>
      <c r="D6" s="188">
        <f>Дц!E44</f>
        <v>1</v>
      </c>
      <c r="E6" s="188"/>
      <c r="F6" s="182">
        <f>D6*E6</f>
        <v>0</v>
      </c>
      <c r="I6" s="147">
        <v>3748.5612000000001</v>
      </c>
      <c r="J6" s="147" t="e">
        <f>(I6-F28)/F11</f>
        <v>#DIV/0!</v>
      </c>
      <c r="K6" s="147" t="e">
        <f>E6*J$6</f>
        <v>#DIV/0!</v>
      </c>
    </row>
    <row r="7" spans="1:11" ht="15.75" customHeight="1" x14ac:dyDescent="0.2">
      <c r="A7" s="254">
        <v>2</v>
      </c>
      <c r="B7" s="37" t="s">
        <v>331</v>
      </c>
      <c r="C7" s="189" t="s">
        <v>7</v>
      </c>
      <c r="D7" s="188">
        <f>D6</f>
        <v>1</v>
      </c>
      <c r="E7" s="188"/>
      <c r="F7" s="182">
        <f>D7*E7</f>
        <v>0</v>
      </c>
      <c r="K7" s="147" t="e">
        <f>E7*J$6</f>
        <v>#DIV/0!</v>
      </c>
    </row>
    <row r="8" spans="1:11" ht="15.75" customHeight="1" x14ac:dyDescent="0.2">
      <c r="A8" s="254">
        <v>3</v>
      </c>
      <c r="B8" s="40" t="s">
        <v>14</v>
      </c>
      <c r="C8" s="164" t="s">
        <v>14</v>
      </c>
      <c r="D8" s="188"/>
      <c r="E8" s="188"/>
      <c r="F8" s="161"/>
      <c r="K8" s="147" t="e">
        <f>E8*J$6</f>
        <v>#DIV/0!</v>
      </c>
    </row>
    <row r="9" spans="1:11" ht="15.75" customHeight="1" x14ac:dyDescent="0.2">
      <c r="A9" s="254">
        <v>4</v>
      </c>
      <c r="B9" s="40" t="s">
        <v>14</v>
      </c>
      <c r="C9" s="164" t="s">
        <v>14</v>
      </c>
      <c r="D9" s="188"/>
      <c r="E9" s="188"/>
      <c r="F9" s="161"/>
      <c r="K9" s="147" t="e">
        <f>E9*J$6</f>
        <v>#DIV/0!</v>
      </c>
    </row>
    <row r="10" spans="1:11" ht="15.75" customHeight="1" thickBot="1" x14ac:dyDescent="0.25">
      <c r="A10" s="254">
        <v>5</v>
      </c>
      <c r="B10" s="40"/>
      <c r="C10" s="164"/>
      <c r="D10" s="163"/>
      <c r="E10" s="162"/>
      <c r="F10" s="161"/>
      <c r="K10" s="147" t="e">
        <f>E10*J$6</f>
        <v>#DIV/0!</v>
      </c>
    </row>
    <row r="11" spans="1:11" ht="15.75" customHeight="1" thickBot="1" x14ac:dyDescent="0.3">
      <c r="A11" s="513" t="s">
        <v>21</v>
      </c>
      <c r="B11" s="514"/>
      <c r="C11" s="187"/>
      <c r="D11" s="159">
        <f>D6</f>
        <v>1</v>
      </c>
      <c r="E11" s="158">
        <f>F11/D11</f>
        <v>0</v>
      </c>
      <c r="F11" s="157">
        <f>SUM(F6:F10)</f>
        <v>0</v>
      </c>
    </row>
    <row r="12" spans="1:11" ht="15.75" customHeight="1" thickBot="1" x14ac:dyDescent="0.3">
      <c r="A12" s="180"/>
      <c r="B12" s="179"/>
      <c r="C12" s="179"/>
      <c r="D12" s="178"/>
      <c r="E12" s="178"/>
      <c r="F12" s="178"/>
    </row>
    <row r="13" spans="1:11" ht="32.25" thickBot="1" x14ac:dyDescent="0.25">
      <c r="A13" s="177" t="s">
        <v>15</v>
      </c>
      <c r="B13" s="176" t="s">
        <v>22</v>
      </c>
      <c r="C13" s="186" t="s">
        <v>17</v>
      </c>
      <c r="D13" s="174" t="s">
        <v>18</v>
      </c>
      <c r="E13" s="174" t="s">
        <v>19</v>
      </c>
      <c r="F13" s="173" t="s">
        <v>20</v>
      </c>
    </row>
    <row r="14" spans="1:11" ht="15.75" customHeight="1" x14ac:dyDescent="0.2">
      <c r="A14" s="254">
        <v>1</v>
      </c>
      <c r="B14" s="77" t="s">
        <v>329</v>
      </c>
      <c r="C14" s="195" t="s">
        <v>54</v>
      </c>
      <c r="D14" s="226">
        <f>D6</f>
        <v>1</v>
      </c>
      <c r="E14" s="188"/>
      <c r="F14" s="182">
        <f t="shared" ref="F14:F16" si="0">D14*E14</f>
        <v>0</v>
      </c>
    </row>
    <row r="15" spans="1:11" ht="15.75" customHeight="1" x14ac:dyDescent="0.2">
      <c r="A15" s="254">
        <v>2</v>
      </c>
      <c r="B15" s="40" t="s">
        <v>330</v>
      </c>
      <c r="C15" s="195" t="s">
        <v>54</v>
      </c>
      <c r="D15" s="226">
        <f>D6</f>
        <v>1</v>
      </c>
      <c r="E15" s="188"/>
      <c r="F15" s="182">
        <f t="shared" si="0"/>
        <v>0</v>
      </c>
    </row>
    <row r="16" spans="1:11" ht="15.75" customHeight="1" x14ac:dyDescent="0.2">
      <c r="A16" s="254">
        <v>3</v>
      </c>
      <c r="B16" s="196" t="s">
        <v>58</v>
      </c>
      <c r="C16" s="197" t="s">
        <v>55</v>
      </c>
      <c r="D16" s="255">
        <f>D6</f>
        <v>1</v>
      </c>
      <c r="E16" s="162"/>
      <c r="F16" s="182">
        <f t="shared" si="0"/>
        <v>0</v>
      </c>
    </row>
    <row r="17" spans="1:6" ht="15.75" customHeight="1" x14ac:dyDescent="0.2">
      <c r="A17" s="254">
        <v>4</v>
      </c>
      <c r="B17" s="196"/>
      <c r="C17" s="195"/>
      <c r="D17" s="188"/>
      <c r="E17" s="188"/>
      <c r="F17" s="182"/>
    </row>
    <row r="18" spans="1:6" ht="15.75" customHeight="1" x14ac:dyDescent="0.2">
      <c r="A18" s="254">
        <v>5</v>
      </c>
      <c r="B18" s="196"/>
      <c r="C18" s="195"/>
      <c r="D18" s="188"/>
      <c r="E18" s="188"/>
      <c r="F18" s="182"/>
    </row>
    <row r="19" spans="1:6" ht="15.75" customHeight="1" x14ac:dyDescent="0.2">
      <c r="A19" s="254">
        <v>6</v>
      </c>
      <c r="B19" s="196"/>
      <c r="C19" s="195"/>
      <c r="D19" s="188"/>
      <c r="E19" s="188"/>
      <c r="F19" s="182"/>
    </row>
    <row r="20" spans="1:6" ht="15.75" customHeight="1" x14ac:dyDescent="0.2">
      <c r="A20" s="254">
        <v>7</v>
      </c>
      <c r="B20" s="196" t="s">
        <v>14</v>
      </c>
      <c r="C20" s="195" t="s">
        <v>14</v>
      </c>
      <c r="D20" s="188"/>
      <c r="E20" s="188"/>
      <c r="F20" s="182"/>
    </row>
    <row r="21" spans="1:6" ht="15.75" customHeight="1" x14ac:dyDescent="0.2">
      <c r="A21" s="254">
        <v>8</v>
      </c>
      <c r="B21" s="196" t="s">
        <v>14</v>
      </c>
      <c r="C21" s="195" t="s">
        <v>14</v>
      </c>
      <c r="D21" s="188"/>
      <c r="E21" s="188"/>
      <c r="F21" s="182"/>
    </row>
    <row r="22" spans="1:6" ht="15.75" customHeight="1" x14ac:dyDescent="0.2">
      <c r="A22" s="254">
        <v>9</v>
      </c>
      <c r="B22" s="196"/>
      <c r="C22" s="195"/>
      <c r="D22" s="188"/>
      <c r="E22" s="188"/>
      <c r="F22" s="182"/>
    </row>
    <row r="23" spans="1:6" ht="15.75" customHeight="1" thickBot="1" x14ac:dyDescent="0.25">
      <c r="A23" s="254">
        <v>10</v>
      </c>
      <c r="B23" s="196"/>
      <c r="C23" s="195"/>
      <c r="D23" s="188"/>
      <c r="E23" s="188"/>
      <c r="F23" s="182"/>
    </row>
    <row r="24" spans="1:6" ht="15.75" customHeight="1" thickBot="1" x14ac:dyDescent="0.3">
      <c r="A24" s="513" t="s">
        <v>21</v>
      </c>
      <c r="B24" s="516"/>
      <c r="C24" s="181"/>
      <c r="D24" s="158">
        <f>D6</f>
        <v>1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tr">
        <f>C6</f>
        <v>шт</v>
      </c>
      <c r="D27" s="169">
        <f>D6</f>
        <v>1</v>
      </c>
      <c r="E27" s="168">
        <f>F27/D27</f>
        <v>0</v>
      </c>
      <c r="F27" s="167">
        <f>F11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tr">
        <f>C6</f>
        <v>шт</v>
      </c>
      <c r="D28" s="163">
        <f>D6</f>
        <v>1</v>
      </c>
      <c r="E28" s="162">
        <f>F28/D28</f>
        <v>0</v>
      </c>
      <c r="F28" s="161">
        <f>F24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1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customFormat="1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customFormat="1" ht="15" x14ac:dyDescent="0.25">
      <c r="A41" s="504" t="s">
        <v>533</v>
      </c>
      <c r="B41" s="504"/>
      <c r="C41" s="504"/>
      <c r="D41" s="504"/>
      <c r="E41" s="504"/>
      <c r="F41" s="504"/>
    </row>
    <row r="42" spans="1:8" customFormat="1" ht="15" x14ac:dyDescent="0.25">
      <c r="A42" s="504" t="s">
        <v>300</v>
      </c>
      <c r="B42" s="504"/>
      <c r="C42" s="442" t="s">
        <v>257</v>
      </c>
      <c r="D42" s="442"/>
      <c r="E42" s="442"/>
      <c r="F42" s="442"/>
    </row>
    <row r="43" spans="1:8" customFormat="1" ht="36.75" customHeight="1" x14ac:dyDescent="0.25">
      <c r="A43" s="504"/>
      <c r="B43" s="504"/>
      <c r="C43" s="504" t="s">
        <v>518</v>
      </c>
      <c r="D43" s="504"/>
      <c r="E43" s="504"/>
      <c r="F43" s="504"/>
    </row>
  </sheetData>
  <mergeCells count="21">
    <mergeCell ref="C1:F1"/>
    <mergeCell ref="A2:B2"/>
    <mergeCell ref="A11:B11"/>
    <mergeCell ref="A24:B24"/>
    <mergeCell ref="A29:B29"/>
    <mergeCell ref="A3:F3"/>
    <mergeCell ref="A43:B43"/>
    <mergeCell ref="C43:F43"/>
    <mergeCell ref="C36:D36"/>
    <mergeCell ref="C37:D37"/>
    <mergeCell ref="C38:D38"/>
    <mergeCell ref="A40:B40"/>
    <mergeCell ref="C40:F40"/>
    <mergeCell ref="A42:B42"/>
    <mergeCell ref="A41:B41"/>
    <mergeCell ref="C41:F41"/>
    <mergeCell ref="C31:D31"/>
    <mergeCell ref="C32:D32"/>
    <mergeCell ref="C33:D33"/>
    <mergeCell ref="C34:D34"/>
    <mergeCell ref="C35:D3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:K43"/>
  <sheetViews>
    <sheetView topLeftCell="A13" zoomScaleNormal="100" workbookViewId="0">
      <selection activeCell="A41" sqref="A41:B41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38</v>
      </c>
      <c r="D2" s="24"/>
      <c r="E2" s="24"/>
      <c r="F2" s="24"/>
    </row>
    <row r="3" spans="1:11" ht="45.75" customHeight="1" x14ac:dyDescent="0.2">
      <c r="A3" s="506" t="str">
        <f>Дц!C41</f>
        <v>Шпатлевка стен, перегородок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2">
        <v>1</v>
      </c>
      <c r="B6" s="40" t="s">
        <v>41</v>
      </c>
      <c r="C6" s="34" t="s">
        <v>3</v>
      </c>
      <c r="D6" s="35">
        <f>Дц!E41</f>
        <v>37.090000000000003</v>
      </c>
      <c r="E6" s="35"/>
      <c r="F6" s="36">
        <f>D6*E6</f>
        <v>0</v>
      </c>
      <c r="I6">
        <v>1421.96524344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2">
        <v>2</v>
      </c>
      <c r="B7" s="37" t="s">
        <v>42</v>
      </c>
      <c r="C7" s="34" t="s">
        <v>3</v>
      </c>
      <c r="D7" s="35">
        <f>D6</f>
        <v>37.090000000000003</v>
      </c>
      <c r="E7" s="35"/>
      <c r="F7" s="36">
        <f>D7*E7</f>
        <v>0</v>
      </c>
      <c r="K7" t="e">
        <f>E7*J$6</f>
        <v>#DIV/0!</v>
      </c>
    </row>
    <row r="8" spans="1:11" ht="15.75" customHeight="1" x14ac:dyDescent="0.2">
      <c r="A8" s="3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37.090000000000003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32">
        <v>1</v>
      </c>
      <c r="B14" s="51" t="s">
        <v>265</v>
      </c>
      <c r="C14" s="52" t="s">
        <v>38</v>
      </c>
      <c r="D14" s="35">
        <f>D6*1.1</f>
        <v>40.799999999999997</v>
      </c>
      <c r="E14" s="35"/>
      <c r="F14" s="36">
        <f t="shared" ref="F14:F17" si="0">D14*E14</f>
        <v>0</v>
      </c>
    </row>
    <row r="15" spans="1:11" ht="15.75" customHeight="1" x14ac:dyDescent="0.2">
      <c r="A15" s="32">
        <v>2</v>
      </c>
      <c r="B15" s="53" t="s">
        <v>260</v>
      </c>
      <c r="C15" s="52" t="s">
        <v>43</v>
      </c>
      <c r="D15" s="35">
        <f>D6*0.2</f>
        <v>7.42</v>
      </c>
      <c r="E15" s="35"/>
      <c r="F15" s="36">
        <f t="shared" si="0"/>
        <v>0</v>
      </c>
    </row>
    <row r="16" spans="1:11" ht="15.75" customHeight="1" x14ac:dyDescent="0.2">
      <c r="A16" s="32">
        <v>3</v>
      </c>
      <c r="B16" s="51" t="s">
        <v>270</v>
      </c>
      <c r="C16" s="52" t="s">
        <v>38</v>
      </c>
      <c r="D16" s="35">
        <f>D6*1.2</f>
        <v>44.51</v>
      </c>
      <c r="E16" s="35"/>
      <c r="F16" s="36">
        <f t="shared" si="0"/>
        <v>0</v>
      </c>
    </row>
    <row r="17" spans="1:6" ht="15.75" customHeight="1" x14ac:dyDescent="0.2">
      <c r="A17" s="32">
        <v>4</v>
      </c>
      <c r="B17" s="53" t="s">
        <v>154</v>
      </c>
      <c r="C17" s="52" t="s">
        <v>253</v>
      </c>
      <c r="D17" s="35">
        <f>D6/10</f>
        <v>3.71</v>
      </c>
      <c r="E17" s="35"/>
      <c r="F17" s="36">
        <f t="shared" si="0"/>
        <v>0</v>
      </c>
    </row>
    <row r="18" spans="1:6" ht="15.75" customHeight="1" x14ac:dyDescent="0.2">
      <c r="A18" s="32">
        <v>5</v>
      </c>
      <c r="B18" s="53"/>
      <c r="C18" s="52"/>
      <c r="D18" s="35"/>
      <c r="E18" s="35"/>
      <c r="F18" s="36"/>
    </row>
    <row r="19" spans="1:6" ht="15.75" customHeight="1" x14ac:dyDescent="0.2">
      <c r="A19" s="32">
        <v>6</v>
      </c>
      <c r="B19" s="53"/>
      <c r="C19" s="52"/>
      <c r="D19" s="35"/>
      <c r="E19" s="35"/>
      <c r="F19" s="36"/>
    </row>
    <row r="20" spans="1:6" ht="15.75" customHeight="1" x14ac:dyDescent="0.2">
      <c r="A20" s="32">
        <v>7</v>
      </c>
      <c r="B20" s="53" t="s">
        <v>14</v>
      </c>
      <c r="C20" s="52" t="s">
        <v>14</v>
      </c>
      <c r="D20" s="35"/>
      <c r="E20" s="35"/>
      <c r="F20" s="36"/>
    </row>
    <row r="21" spans="1:6" ht="15.75" customHeight="1" x14ac:dyDescent="0.2">
      <c r="A21" s="32">
        <v>8</v>
      </c>
      <c r="B21" s="53" t="s">
        <v>14</v>
      </c>
      <c r="C21" s="52" t="s">
        <v>14</v>
      </c>
      <c r="D21" s="35"/>
      <c r="E21" s="35"/>
      <c r="F21" s="36"/>
    </row>
    <row r="22" spans="1:6" ht="15.75" customHeight="1" x14ac:dyDescent="0.2">
      <c r="A22" s="32">
        <v>9</v>
      </c>
      <c r="B22" s="53"/>
      <c r="C22" s="52"/>
      <c r="D22" s="35"/>
      <c r="E22" s="35"/>
      <c r="F22" s="36"/>
    </row>
    <row r="23" spans="1:6" ht="15.75" customHeight="1" thickBot="1" x14ac:dyDescent="0.25">
      <c r="A23" s="32">
        <v>10</v>
      </c>
      <c r="B23" s="53"/>
      <c r="C23" s="52"/>
      <c r="D23" s="35"/>
      <c r="E23" s="3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37.090000000000003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м2</v>
      </c>
      <c r="D27" s="57">
        <f>D6</f>
        <v>37.090000000000003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м2</v>
      </c>
      <c r="D28" s="41">
        <f>D6</f>
        <v>37.090000000000003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37.090000000000003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533</v>
      </c>
      <c r="B41" s="504"/>
      <c r="C41" s="504"/>
      <c r="D41" s="504"/>
      <c r="E41" s="504"/>
      <c r="F41" s="504"/>
    </row>
    <row r="42" spans="1:8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C34:D34"/>
    <mergeCell ref="C1:F1"/>
    <mergeCell ref="A2:B2"/>
    <mergeCell ref="A11:B11"/>
    <mergeCell ref="C33:D33"/>
    <mergeCell ref="A24:B24"/>
    <mergeCell ref="A29:B29"/>
    <mergeCell ref="C31:D31"/>
    <mergeCell ref="C32:D32"/>
    <mergeCell ref="A3:F3"/>
    <mergeCell ref="A41:B41"/>
    <mergeCell ref="C41:F41"/>
    <mergeCell ref="A43:B43"/>
    <mergeCell ref="C43:F43"/>
    <mergeCell ref="C35:D35"/>
    <mergeCell ref="C36:D36"/>
    <mergeCell ref="C37:D37"/>
    <mergeCell ref="C38:D38"/>
    <mergeCell ref="A40:B40"/>
    <mergeCell ref="C40:F40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P43" sqref="P43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38_1</v>
      </c>
      <c r="D2" s="24"/>
      <c r="E2" s="24"/>
      <c r="F2" s="24"/>
    </row>
    <row r="3" spans="1:11" ht="45.75" customHeight="1" x14ac:dyDescent="0.2">
      <c r="A3" s="506" t="str">
        <f>Дц!C54</f>
        <v>Шпатлевка стен, перегородок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07">
        <v>1</v>
      </c>
      <c r="B6" s="40" t="s">
        <v>41</v>
      </c>
      <c r="C6" s="34" t="s">
        <v>3</v>
      </c>
      <c r="D6" s="35">
        <f>Дц!E54</f>
        <v>137.72999999999999</v>
      </c>
      <c r="E6" s="35"/>
      <c r="F6" s="36">
        <f>D6*E6</f>
        <v>0</v>
      </c>
      <c r="I6">
        <v>1421.96524344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07">
        <v>2</v>
      </c>
      <c r="B7" s="37" t="s">
        <v>42</v>
      </c>
      <c r="C7" s="34" t="s">
        <v>3</v>
      </c>
      <c r="D7" s="35">
        <f>D6</f>
        <v>137.72999999999999</v>
      </c>
      <c r="E7" s="35"/>
      <c r="F7" s="36">
        <f>D7*E7</f>
        <v>0</v>
      </c>
      <c r="K7" t="e">
        <f>E7*J$6</f>
        <v>#DIV/0!</v>
      </c>
    </row>
    <row r="8" spans="1:11" ht="15.75" customHeight="1" x14ac:dyDescent="0.2">
      <c r="A8" s="307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307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07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137.72999999999999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307">
        <v>1</v>
      </c>
      <c r="B14" s="51" t="s">
        <v>265</v>
      </c>
      <c r="C14" s="52" t="s">
        <v>38</v>
      </c>
      <c r="D14" s="35">
        <f>D6*1.1</f>
        <v>151.5</v>
      </c>
      <c r="E14" s="35"/>
      <c r="F14" s="36">
        <f t="shared" ref="F14:F17" si="0">D14*E14</f>
        <v>0</v>
      </c>
    </row>
    <row r="15" spans="1:11" ht="15.75" customHeight="1" x14ac:dyDescent="0.2">
      <c r="A15" s="307">
        <v>2</v>
      </c>
      <c r="B15" s="53" t="s">
        <v>260</v>
      </c>
      <c r="C15" s="52" t="s">
        <v>43</v>
      </c>
      <c r="D15" s="35">
        <f>D6*0.2</f>
        <v>27.55</v>
      </c>
      <c r="E15" s="35"/>
      <c r="F15" s="36">
        <f t="shared" si="0"/>
        <v>0</v>
      </c>
    </row>
    <row r="16" spans="1:11" ht="15.75" customHeight="1" x14ac:dyDescent="0.2">
      <c r="A16" s="307">
        <v>3</v>
      </c>
      <c r="B16" s="51" t="s">
        <v>270</v>
      </c>
      <c r="C16" s="52" t="s">
        <v>38</v>
      </c>
      <c r="D16" s="35">
        <f>D6*1.2</f>
        <v>165.28</v>
      </c>
      <c r="E16" s="35"/>
      <c r="F16" s="36">
        <f t="shared" si="0"/>
        <v>0</v>
      </c>
    </row>
    <row r="17" spans="1:6" ht="15.75" customHeight="1" x14ac:dyDescent="0.2">
      <c r="A17" s="307">
        <v>4</v>
      </c>
      <c r="B17" s="53" t="s">
        <v>154</v>
      </c>
      <c r="C17" s="52" t="s">
        <v>253</v>
      </c>
      <c r="D17" s="35">
        <f>D6/10</f>
        <v>13.77</v>
      </c>
      <c r="E17" s="35"/>
      <c r="F17" s="36">
        <f t="shared" si="0"/>
        <v>0</v>
      </c>
    </row>
    <row r="18" spans="1:6" ht="15.75" customHeight="1" x14ac:dyDescent="0.2">
      <c r="A18" s="307">
        <v>5</v>
      </c>
      <c r="B18" s="53"/>
      <c r="C18" s="52"/>
      <c r="D18" s="35"/>
      <c r="E18" s="35"/>
      <c r="F18" s="36"/>
    </row>
    <row r="19" spans="1:6" ht="15.75" customHeight="1" x14ac:dyDescent="0.2">
      <c r="A19" s="307">
        <v>6</v>
      </c>
      <c r="B19" s="53"/>
      <c r="C19" s="52"/>
      <c r="D19" s="35"/>
      <c r="E19" s="35"/>
      <c r="F19" s="36"/>
    </row>
    <row r="20" spans="1:6" ht="15.75" customHeight="1" x14ac:dyDescent="0.2">
      <c r="A20" s="307">
        <v>7</v>
      </c>
      <c r="B20" s="53" t="s">
        <v>14</v>
      </c>
      <c r="C20" s="52" t="s">
        <v>14</v>
      </c>
      <c r="D20" s="35"/>
      <c r="E20" s="35"/>
      <c r="F20" s="36"/>
    </row>
    <row r="21" spans="1:6" ht="15.75" customHeight="1" x14ac:dyDescent="0.2">
      <c r="A21" s="307">
        <v>8</v>
      </c>
      <c r="B21" s="53" t="s">
        <v>14</v>
      </c>
      <c r="C21" s="52" t="s">
        <v>14</v>
      </c>
      <c r="D21" s="35"/>
      <c r="E21" s="35"/>
      <c r="F21" s="36"/>
    </row>
    <row r="22" spans="1:6" ht="15.75" customHeight="1" x14ac:dyDescent="0.2">
      <c r="A22" s="307">
        <v>9</v>
      </c>
      <c r="B22" s="53"/>
      <c r="C22" s="52"/>
      <c r="D22" s="35"/>
      <c r="E22" s="35"/>
      <c r="F22" s="36"/>
    </row>
    <row r="23" spans="1:6" ht="15.75" customHeight="1" thickBot="1" x14ac:dyDescent="0.25">
      <c r="A23" s="307">
        <v>10</v>
      </c>
      <c r="B23" s="53"/>
      <c r="C23" s="52"/>
      <c r="D23" s="35"/>
      <c r="E23" s="3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137.72999999999999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м2</v>
      </c>
      <c r="D27" s="57">
        <f>D6</f>
        <v>137.72999999999999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м2</v>
      </c>
      <c r="D28" s="41">
        <f>D6</f>
        <v>137.72999999999999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137.72999999999999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251</v>
      </c>
      <c r="B41" s="504"/>
      <c r="C41" s="504"/>
      <c r="D41" s="504"/>
      <c r="E41" s="504"/>
      <c r="F41" s="504"/>
    </row>
    <row r="42" spans="1:8" ht="15" x14ac:dyDescent="0.25">
      <c r="A42" s="306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7:D37"/>
    <mergeCell ref="C38:D38"/>
    <mergeCell ref="A40:B40"/>
    <mergeCell ref="C40:F40"/>
    <mergeCell ref="A41:B41"/>
    <mergeCell ref="C41:F41"/>
    <mergeCell ref="C36:D36"/>
    <mergeCell ref="C1:F1"/>
    <mergeCell ref="A2:B2"/>
    <mergeCell ref="A3:F3"/>
    <mergeCell ref="A11:B11"/>
    <mergeCell ref="A24:B24"/>
    <mergeCell ref="A29:B29"/>
    <mergeCell ref="C31:D31"/>
    <mergeCell ref="C32:D32"/>
    <mergeCell ref="C33:D33"/>
    <mergeCell ref="C34:D34"/>
    <mergeCell ref="C35:D3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pageSetUpPr fitToPage="1"/>
  </sheetPr>
  <dimension ref="A1:K43"/>
  <sheetViews>
    <sheetView zoomScaleNormal="100" workbookViewId="0">
      <selection activeCell="P43" sqref="P43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39</v>
      </c>
      <c r="D2" s="24"/>
      <c r="E2" s="24"/>
      <c r="F2" s="24"/>
    </row>
    <row r="3" spans="1:11" ht="45.75" customHeight="1" x14ac:dyDescent="0.2">
      <c r="A3" s="506" t="str">
        <f>Дц!C42</f>
        <v>Оклейка  стен, перегородок паутинкой (стеклохолст)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2">
        <v>1</v>
      </c>
      <c r="B6" s="40" t="s">
        <v>41</v>
      </c>
      <c r="C6" s="34" t="s">
        <v>3</v>
      </c>
      <c r="D6" s="35">
        <f>Дц!E42</f>
        <v>37.090000000000003</v>
      </c>
      <c r="E6" s="35"/>
      <c r="F6" s="36">
        <f>D6*E6</f>
        <v>0</v>
      </c>
      <c r="I6">
        <v>1293.2169919200001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2">
        <v>2</v>
      </c>
      <c r="B7" s="37" t="s">
        <v>44</v>
      </c>
      <c r="C7" s="34" t="s">
        <v>3</v>
      </c>
      <c r="D7" s="35">
        <f>D6</f>
        <v>37.090000000000003</v>
      </c>
      <c r="E7" s="35"/>
      <c r="F7" s="36">
        <f>D7*E7</f>
        <v>0</v>
      </c>
      <c r="K7" t="e">
        <f>E7*J$6</f>
        <v>#DIV/0!</v>
      </c>
    </row>
    <row r="8" spans="1:11" ht="15.75" customHeight="1" x14ac:dyDescent="0.2">
      <c r="A8" s="3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37.090000000000003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32">
        <v>1</v>
      </c>
      <c r="B14" s="51" t="s">
        <v>269</v>
      </c>
      <c r="C14" s="52" t="s">
        <v>3</v>
      </c>
      <c r="D14" s="35">
        <f>D6*1.02</f>
        <v>37.83</v>
      </c>
      <c r="E14" s="35"/>
      <c r="F14" s="36">
        <f t="shared" ref="F14:F16" si="0">D14*E14</f>
        <v>0</v>
      </c>
    </row>
    <row r="15" spans="1:11" ht="15.75" customHeight="1" x14ac:dyDescent="0.2">
      <c r="A15" s="32">
        <v>2</v>
      </c>
      <c r="B15" s="53" t="s">
        <v>260</v>
      </c>
      <c r="C15" s="52" t="s">
        <v>43</v>
      </c>
      <c r="D15" s="35">
        <f>D6*0.2</f>
        <v>7.42</v>
      </c>
      <c r="E15" s="35"/>
      <c r="F15" s="36">
        <f t="shared" si="0"/>
        <v>0</v>
      </c>
    </row>
    <row r="16" spans="1:11" ht="15.75" customHeight="1" x14ac:dyDescent="0.2">
      <c r="A16" s="32">
        <v>3</v>
      </c>
      <c r="B16" s="53" t="s">
        <v>45</v>
      </c>
      <c r="C16" s="52" t="s">
        <v>38</v>
      </c>
      <c r="D16" s="35">
        <f>D6*0.05</f>
        <v>1.85</v>
      </c>
      <c r="E16" s="35"/>
      <c r="F16" s="36">
        <f t="shared" si="0"/>
        <v>0</v>
      </c>
    </row>
    <row r="17" spans="1:6" ht="15.75" customHeight="1" x14ac:dyDescent="0.2">
      <c r="A17" s="32">
        <v>4</v>
      </c>
      <c r="B17" s="53" t="s">
        <v>14</v>
      </c>
      <c r="C17" s="52" t="s">
        <v>14</v>
      </c>
      <c r="D17" s="35"/>
      <c r="E17" s="35"/>
      <c r="F17" s="36"/>
    </row>
    <row r="18" spans="1:6" ht="15.75" customHeight="1" x14ac:dyDescent="0.2">
      <c r="A18" s="32">
        <v>5</v>
      </c>
      <c r="B18" s="53"/>
      <c r="C18" s="52"/>
      <c r="D18" s="35"/>
      <c r="E18" s="35"/>
      <c r="F18" s="36"/>
    </row>
    <row r="19" spans="1:6" ht="15.75" customHeight="1" x14ac:dyDescent="0.2">
      <c r="A19" s="32">
        <v>6</v>
      </c>
      <c r="B19" s="53"/>
      <c r="C19" s="52"/>
      <c r="D19" s="35"/>
      <c r="E19" s="35"/>
      <c r="F19" s="36"/>
    </row>
    <row r="20" spans="1:6" ht="15.75" customHeight="1" x14ac:dyDescent="0.2">
      <c r="A20" s="32">
        <v>7</v>
      </c>
      <c r="B20" s="53" t="s">
        <v>14</v>
      </c>
      <c r="C20" s="52" t="s">
        <v>14</v>
      </c>
      <c r="D20" s="35"/>
      <c r="E20" s="35"/>
      <c r="F20" s="36"/>
    </row>
    <row r="21" spans="1:6" ht="15.75" customHeight="1" x14ac:dyDescent="0.2">
      <c r="A21" s="32">
        <v>8</v>
      </c>
      <c r="B21" s="53" t="s">
        <v>14</v>
      </c>
      <c r="C21" s="52" t="s">
        <v>14</v>
      </c>
      <c r="D21" s="35"/>
      <c r="E21" s="35"/>
      <c r="F21" s="36"/>
    </row>
    <row r="22" spans="1:6" ht="15.75" customHeight="1" x14ac:dyDescent="0.2">
      <c r="A22" s="32">
        <v>9</v>
      </c>
      <c r="B22" s="53"/>
      <c r="C22" s="52"/>
      <c r="D22" s="35"/>
      <c r="E22" s="35"/>
      <c r="F22" s="36"/>
    </row>
    <row r="23" spans="1:6" ht="15.75" customHeight="1" thickBot="1" x14ac:dyDescent="0.25">
      <c r="A23" s="32">
        <v>10</v>
      </c>
      <c r="B23" s="53"/>
      <c r="C23" s="52"/>
      <c r="D23" s="35"/>
      <c r="E23" s="3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37.090000000000003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м2</v>
      </c>
      <c r="D27" s="57">
        <f>D6</f>
        <v>37.090000000000003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м2</v>
      </c>
      <c r="D28" s="41">
        <f>D6</f>
        <v>37.090000000000003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37.090000000000003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251</v>
      </c>
      <c r="B41" s="504"/>
      <c r="C41" s="504"/>
      <c r="D41" s="504"/>
      <c r="E41" s="504"/>
      <c r="F41" s="504"/>
    </row>
    <row r="42" spans="1:8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C34:D34"/>
    <mergeCell ref="C1:F1"/>
    <mergeCell ref="A2:B2"/>
    <mergeCell ref="A11:B11"/>
    <mergeCell ref="C33:D33"/>
    <mergeCell ref="A24:B24"/>
    <mergeCell ref="A29:B29"/>
    <mergeCell ref="C31:D31"/>
    <mergeCell ref="C32:D32"/>
    <mergeCell ref="A3:F3"/>
    <mergeCell ref="A41:B41"/>
    <mergeCell ref="C41:F41"/>
    <mergeCell ref="A43:B43"/>
    <mergeCell ref="C43:F43"/>
    <mergeCell ref="C35:D35"/>
    <mergeCell ref="C36:D36"/>
    <mergeCell ref="C37:D37"/>
    <mergeCell ref="C38:D38"/>
    <mergeCell ref="A40:B40"/>
    <mergeCell ref="C40:F40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P43" sqref="P43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39_1</v>
      </c>
      <c r="D2" s="24"/>
      <c r="E2" s="24"/>
      <c r="F2" s="24"/>
    </row>
    <row r="3" spans="1:11" ht="45.75" customHeight="1" x14ac:dyDescent="0.2">
      <c r="A3" s="506" t="str">
        <f>Дц!C55</f>
        <v>Оклейка  стен, перегородок паутинкой (стеклохолст)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07">
        <v>1</v>
      </c>
      <c r="B6" s="40" t="s">
        <v>41</v>
      </c>
      <c r="C6" s="34" t="s">
        <v>3</v>
      </c>
      <c r="D6" s="35">
        <f>Дц!E55</f>
        <v>137.72999999999999</v>
      </c>
      <c r="E6" s="35"/>
      <c r="F6" s="36">
        <f>D6*E6</f>
        <v>0</v>
      </c>
      <c r="I6">
        <v>1293.2169919200001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07">
        <v>2</v>
      </c>
      <c r="B7" s="37" t="s">
        <v>44</v>
      </c>
      <c r="C7" s="34" t="s">
        <v>3</v>
      </c>
      <c r="D7" s="35">
        <f>D6</f>
        <v>137.72999999999999</v>
      </c>
      <c r="E7" s="35"/>
      <c r="F7" s="36">
        <f>D7*E7</f>
        <v>0</v>
      </c>
      <c r="K7" t="e">
        <f>E7*J$6</f>
        <v>#DIV/0!</v>
      </c>
    </row>
    <row r="8" spans="1:11" ht="15.75" customHeight="1" x14ac:dyDescent="0.2">
      <c r="A8" s="307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307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07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137.72999999999999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307">
        <v>1</v>
      </c>
      <c r="B14" s="51" t="s">
        <v>269</v>
      </c>
      <c r="C14" s="52" t="s">
        <v>3</v>
      </c>
      <c r="D14" s="35">
        <f>D6*1.02</f>
        <v>140.47999999999999</v>
      </c>
      <c r="E14" s="35"/>
      <c r="F14" s="36">
        <f t="shared" ref="F14:F16" si="0">D14*E14</f>
        <v>0</v>
      </c>
    </row>
    <row r="15" spans="1:11" ht="15.75" customHeight="1" x14ac:dyDescent="0.2">
      <c r="A15" s="307">
        <v>2</v>
      </c>
      <c r="B15" s="53" t="s">
        <v>260</v>
      </c>
      <c r="C15" s="52" t="s">
        <v>43</v>
      </c>
      <c r="D15" s="35">
        <f>D6*0.2</f>
        <v>27.55</v>
      </c>
      <c r="E15" s="35"/>
      <c r="F15" s="36">
        <f t="shared" si="0"/>
        <v>0</v>
      </c>
    </row>
    <row r="16" spans="1:11" ht="15.75" customHeight="1" x14ac:dyDescent="0.2">
      <c r="A16" s="307">
        <v>3</v>
      </c>
      <c r="B16" s="53" t="s">
        <v>45</v>
      </c>
      <c r="C16" s="52" t="s">
        <v>38</v>
      </c>
      <c r="D16" s="35">
        <f>D6*0.05</f>
        <v>6.89</v>
      </c>
      <c r="E16" s="35"/>
      <c r="F16" s="36">
        <f t="shared" si="0"/>
        <v>0</v>
      </c>
    </row>
    <row r="17" spans="1:6" ht="15.75" customHeight="1" x14ac:dyDescent="0.2">
      <c r="A17" s="307">
        <v>4</v>
      </c>
      <c r="B17" s="53" t="s">
        <v>14</v>
      </c>
      <c r="C17" s="52" t="s">
        <v>14</v>
      </c>
      <c r="D17" s="35"/>
      <c r="E17" s="35"/>
      <c r="F17" s="36"/>
    </row>
    <row r="18" spans="1:6" ht="15.75" customHeight="1" x14ac:dyDescent="0.2">
      <c r="A18" s="307">
        <v>5</v>
      </c>
      <c r="B18" s="53"/>
      <c r="C18" s="52"/>
      <c r="D18" s="35"/>
      <c r="E18" s="35"/>
      <c r="F18" s="36"/>
    </row>
    <row r="19" spans="1:6" ht="15.75" customHeight="1" x14ac:dyDescent="0.2">
      <c r="A19" s="307">
        <v>6</v>
      </c>
      <c r="B19" s="53"/>
      <c r="C19" s="52"/>
      <c r="D19" s="35"/>
      <c r="E19" s="35"/>
      <c r="F19" s="36"/>
    </row>
    <row r="20" spans="1:6" ht="15.75" customHeight="1" x14ac:dyDescent="0.2">
      <c r="A20" s="307">
        <v>7</v>
      </c>
      <c r="B20" s="53" t="s">
        <v>14</v>
      </c>
      <c r="C20" s="52" t="s">
        <v>14</v>
      </c>
      <c r="D20" s="35"/>
      <c r="E20" s="35"/>
      <c r="F20" s="36"/>
    </row>
    <row r="21" spans="1:6" ht="15.75" customHeight="1" x14ac:dyDescent="0.2">
      <c r="A21" s="307">
        <v>8</v>
      </c>
      <c r="B21" s="53" t="s">
        <v>14</v>
      </c>
      <c r="C21" s="52" t="s">
        <v>14</v>
      </c>
      <c r="D21" s="35"/>
      <c r="E21" s="35"/>
      <c r="F21" s="36"/>
    </row>
    <row r="22" spans="1:6" ht="15.75" customHeight="1" x14ac:dyDescent="0.2">
      <c r="A22" s="307">
        <v>9</v>
      </c>
      <c r="B22" s="53"/>
      <c r="C22" s="52"/>
      <c r="D22" s="35"/>
      <c r="E22" s="35"/>
      <c r="F22" s="36"/>
    </row>
    <row r="23" spans="1:6" ht="15.75" customHeight="1" thickBot="1" x14ac:dyDescent="0.25">
      <c r="A23" s="307">
        <v>10</v>
      </c>
      <c r="B23" s="53"/>
      <c r="C23" s="52"/>
      <c r="D23" s="35"/>
      <c r="E23" s="3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137.72999999999999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м2</v>
      </c>
      <c r="D27" s="57">
        <f>D6</f>
        <v>137.72999999999999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м2</v>
      </c>
      <c r="D28" s="41">
        <f>D6</f>
        <v>137.72999999999999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137.72999999999999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251</v>
      </c>
      <c r="B41" s="504"/>
      <c r="C41" s="504"/>
      <c r="D41" s="504"/>
      <c r="E41" s="504"/>
      <c r="F41" s="504"/>
    </row>
    <row r="42" spans="1:8" ht="15" x14ac:dyDescent="0.25">
      <c r="A42" s="306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7:D37"/>
    <mergeCell ref="C38:D38"/>
    <mergeCell ref="A40:B40"/>
    <mergeCell ref="C40:F40"/>
    <mergeCell ref="A41:B41"/>
    <mergeCell ref="C41:F41"/>
    <mergeCell ref="C36:D36"/>
    <mergeCell ref="C1:F1"/>
    <mergeCell ref="A2:B2"/>
    <mergeCell ref="A3:F3"/>
    <mergeCell ref="A11:B11"/>
    <mergeCell ref="A24:B24"/>
    <mergeCell ref="A29:B29"/>
    <mergeCell ref="C31:D31"/>
    <mergeCell ref="C32:D32"/>
    <mergeCell ref="C33:D33"/>
    <mergeCell ref="C34:D34"/>
    <mergeCell ref="C35:D3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K43"/>
  <sheetViews>
    <sheetView zoomScaleNormal="100" workbookViewId="0">
      <selection activeCell="P43" sqref="P43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40</v>
      </c>
      <c r="D2" s="24"/>
      <c r="E2" s="24"/>
      <c r="F2" s="24"/>
    </row>
    <row r="3" spans="1:11" ht="45.75" customHeight="1" x14ac:dyDescent="0.2">
      <c r="A3" s="506" t="str">
        <f>Дц!C43</f>
        <v>Малярные работы по стенам, перегородкам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2">
        <v>1</v>
      </c>
      <c r="B6" s="40" t="s">
        <v>47</v>
      </c>
      <c r="C6" s="34" t="s">
        <v>3</v>
      </c>
      <c r="D6" s="35">
        <f>Дц!E43</f>
        <v>37.090000000000003</v>
      </c>
      <c r="E6" s="35"/>
      <c r="F6" s="36">
        <f>D6*E6</f>
        <v>0</v>
      </c>
      <c r="I6">
        <v>2462.8190138999998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2">
        <v>2</v>
      </c>
      <c r="B7" s="37" t="s">
        <v>48</v>
      </c>
      <c r="C7" s="34" t="s">
        <v>3</v>
      </c>
      <c r="D7" s="35">
        <f>D6</f>
        <v>37.090000000000003</v>
      </c>
      <c r="E7" s="35"/>
      <c r="F7" s="36">
        <f>D7*E7</f>
        <v>0</v>
      </c>
      <c r="K7" t="e">
        <f>E7*J$6</f>
        <v>#DIV/0!</v>
      </c>
    </row>
    <row r="8" spans="1:11" ht="15.75" customHeight="1" x14ac:dyDescent="0.2">
      <c r="A8" s="3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37.090000000000003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32">
        <v>1</v>
      </c>
      <c r="B14" s="51" t="s">
        <v>262</v>
      </c>
      <c r="C14" s="52" t="s">
        <v>38</v>
      </c>
      <c r="D14" s="35">
        <f>D6*0.2</f>
        <v>7.42</v>
      </c>
      <c r="E14" s="35"/>
      <c r="F14" s="36">
        <f t="shared" ref="F14:F15" si="0">D14*E14</f>
        <v>0</v>
      </c>
    </row>
    <row r="15" spans="1:11" ht="15.75" customHeight="1" x14ac:dyDescent="0.2">
      <c r="A15" s="32">
        <v>2</v>
      </c>
      <c r="B15" s="53" t="s">
        <v>49</v>
      </c>
      <c r="C15" s="52" t="s">
        <v>43</v>
      </c>
      <c r="D15" s="35">
        <f>D6*0.35</f>
        <v>12.98</v>
      </c>
      <c r="E15" s="35"/>
      <c r="F15" s="36">
        <f t="shared" si="0"/>
        <v>0</v>
      </c>
    </row>
    <row r="16" spans="1:11" ht="15.75" customHeight="1" x14ac:dyDescent="0.2">
      <c r="A16" s="32">
        <v>3</v>
      </c>
      <c r="B16" s="53" t="s">
        <v>14</v>
      </c>
      <c r="C16" s="52" t="s">
        <v>14</v>
      </c>
      <c r="D16" s="35"/>
      <c r="E16" s="35"/>
      <c r="F16" s="36"/>
    </row>
    <row r="17" spans="1:6" ht="15.75" customHeight="1" x14ac:dyDescent="0.2">
      <c r="A17" s="32">
        <v>4</v>
      </c>
      <c r="B17" s="53" t="s">
        <v>14</v>
      </c>
      <c r="C17" s="52" t="s">
        <v>14</v>
      </c>
      <c r="D17" s="35"/>
      <c r="E17" s="35"/>
      <c r="F17" s="36"/>
    </row>
    <row r="18" spans="1:6" ht="15.75" customHeight="1" x14ac:dyDescent="0.2">
      <c r="A18" s="32">
        <v>5</v>
      </c>
      <c r="B18" s="53"/>
      <c r="C18" s="52"/>
      <c r="D18" s="35"/>
      <c r="E18" s="35"/>
      <c r="F18" s="36"/>
    </row>
    <row r="19" spans="1:6" ht="15.75" customHeight="1" x14ac:dyDescent="0.2">
      <c r="A19" s="32">
        <v>6</v>
      </c>
      <c r="B19" s="53"/>
      <c r="C19" s="52"/>
      <c r="D19" s="35"/>
      <c r="E19" s="35"/>
      <c r="F19" s="36"/>
    </row>
    <row r="20" spans="1:6" ht="15.75" customHeight="1" x14ac:dyDescent="0.2">
      <c r="A20" s="32">
        <v>7</v>
      </c>
      <c r="B20" s="53" t="s">
        <v>14</v>
      </c>
      <c r="C20" s="52" t="s">
        <v>14</v>
      </c>
      <c r="D20" s="35"/>
      <c r="E20" s="35"/>
      <c r="F20" s="36"/>
    </row>
    <row r="21" spans="1:6" ht="15.75" customHeight="1" x14ac:dyDescent="0.2">
      <c r="A21" s="32">
        <v>8</v>
      </c>
      <c r="B21" s="53" t="s">
        <v>14</v>
      </c>
      <c r="C21" s="52" t="s">
        <v>14</v>
      </c>
      <c r="D21" s="35"/>
      <c r="E21" s="35"/>
      <c r="F21" s="36"/>
    </row>
    <row r="22" spans="1:6" ht="15.75" customHeight="1" x14ac:dyDescent="0.2">
      <c r="A22" s="32">
        <v>9</v>
      </c>
      <c r="B22" s="53"/>
      <c r="C22" s="52"/>
      <c r="D22" s="35"/>
      <c r="E22" s="35"/>
      <c r="F22" s="36"/>
    </row>
    <row r="23" spans="1:6" ht="15.75" customHeight="1" thickBot="1" x14ac:dyDescent="0.25">
      <c r="A23" s="32">
        <v>10</v>
      </c>
      <c r="B23" s="53"/>
      <c r="C23" s="52"/>
      <c r="D23" s="35"/>
      <c r="E23" s="3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37.090000000000003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м2</v>
      </c>
      <c r="D27" s="57">
        <f>D6</f>
        <v>37.090000000000003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м2</v>
      </c>
      <c r="D28" s="41">
        <f>D6</f>
        <v>37.090000000000003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37.090000000000003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251</v>
      </c>
      <c r="B41" s="504"/>
      <c r="C41" s="504"/>
      <c r="D41" s="504"/>
      <c r="E41" s="504"/>
      <c r="F41" s="504"/>
    </row>
    <row r="42" spans="1:8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C34:D34"/>
    <mergeCell ref="C1:F1"/>
    <mergeCell ref="A2:B2"/>
    <mergeCell ref="A11:B11"/>
    <mergeCell ref="C33:D33"/>
    <mergeCell ref="A24:B24"/>
    <mergeCell ref="A29:B29"/>
    <mergeCell ref="C31:D31"/>
    <mergeCell ref="C32:D32"/>
    <mergeCell ref="A3:F3"/>
    <mergeCell ref="A41:B41"/>
    <mergeCell ref="C41:F41"/>
    <mergeCell ref="A43:B43"/>
    <mergeCell ref="C43:F43"/>
    <mergeCell ref="C35:D35"/>
    <mergeCell ref="C36:D36"/>
    <mergeCell ref="C37:D37"/>
    <mergeCell ref="C38:D38"/>
    <mergeCell ref="A40:B40"/>
    <mergeCell ref="C40:F40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P43" sqref="P43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40_1</v>
      </c>
      <c r="D2" s="24"/>
      <c r="E2" s="24"/>
      <c r="F2" s="24"/>
    </row>
    <row r="3" spans="1:11" ht="45.75" customHeight="1" x14ac:dyDescent="0.2">
      <c r="A3" s="506" t="str">
        <f>Дц!C56</f>
        <v>Малярные работы по стенам, перегородкам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07">
        <v>1</v>
      </c>
      <c r="B6" s="40" t="s">
        <v>47</v>
      </c>
      <c r="C6" s="34" t="s">
        <v>3</v>
      </c>
      <c r="D6" s="35">
        <f>Дц!E56</f>
        <v>137.72999999999999</v>
      </c>
      <c r="E6" s="35"/>
      <c r="F6" s="36">
        <f>D6*E6</f>
        <v>0</v>
      </c>
      <c r="I6">
        <v>2462.8190138999998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07">
        <v>2</v>
      </c>
      <c r="B7" s="37" t="s">
        <v>48</v>
      </c>
      <c r="C7" s="34" t="s">
        <v>3</v>
      </c>
      <c r="D7" s="35">
        <f>D6</f>
        <v>137.72999999999999</v>
      </c>
      <c r="E7" s="35"/>
      <c r="F7" s="36">
        <f>D7*E7</f>
        <v>0</v>
      </c>
      <c r="K7" t="e">
        <f>E7*J$6</f>
        <v>#DIV/0!</v>
      </c>
    </row>
    <row r="8" spans="1:11" ht="15.75" customHeight="1" x14ac:dyDescent="0.2">
      <c r="A8" s="307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307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07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137.72999999999999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307">
        <v>1</v>
      </c>
      <c r="B14" s="51" t="s">
        <v>262</v>
      </c>
      <c r="C14" s="52" t="s">
        <v>38</v>
      </c>
      <c r="D14" s="35">
        <f>D6*0.2</f>
        <v>27.55</v>
      </c>
      <c r="E14" s="35"/>
      <c r="F14" s="36">
        <f t="shared" ref="F14:F15" si="0">D14*E14</f>
        <v>0</v>
      </c>
    </row>
    <row r="15" spans="1:11" ht="15.75" customHeight="1" x14ac:dyDescent="0.2">
      <c r="A15" s="307">
        <v>2</v>
      </c>
      <c r="B15" s="53" t="s">
        <v>49</v>
      </c>
      <c r="C15" s="52" t="s">
        <v>43</v>
      </c>
      <c r="D15" s="35">
        <f>D6*0.35</f>
        <v>48.21</v>
      </c>
      <c r="E15" s="35"/>
      <c r="F15" s="36">
        <f t="shared" si="0"/>
        <v>0</v>
      </c>
    </row>
    <row r="16" spans="1:11" ht="15.75" customHeight="1" x14ac:dyDescent="0.2">
      <c r="A16" s="307">
        <v>3</v>
      </c>
      <c r="B16" s="53" t="s">
        <v>14</v>
      </c>
      <c r="C16" s="52" t="s">
        <v>14</v>
      </c>
      <c r="D16" s="35"/>
      <c r="E16" s="35"/>
      <c r="F16" s="36"/>
    </row>
    <row r="17" spans="1:6" ht="15.75" customHeight="1" x14ac:dyDescent="0.2">
      <c r="A17" s="307">
        <v>4</v>
      </c>
      <c r="B17" s="53" t="s">
        <v>14</v>
      </c>
      <c r="C17" s="52" t="s">
        <v>14</v>
      </c>
      <c r="D17" s="35"/>
      <c r="E17" s="35"/>
      <c r="F17" s="36"/>
    </row>
    <row r="18" spans="1:6" ht="15.75" customHeight="1" x14ac:dyDescent="0.2">
      <c r="A18" s="307">
        <v>5</v>
      </c>
      <c r="B18" s="53"/>
      <c r="C18" s="52"/>
      <c r="D18" s="35"/>
      <c r="E18" s="35"/>
      <c r="F18" s="36"/>
    </row>
    <row r="19" spans="1:6" ht="15.75" customHeight="1" x14ac:dyDescent="0.2">
      <c r="A19" s="307">
        <v>6</v>
      </c>
      <c r="B19" s="53"/>
      <c r="C19" s="52"/>
      <c r="D19" s="35"/>
      <c r="E19" s="35"/>
      <c r="F19" s="36"/>
    </row>
    <row r="20" spans="1:6" ht="15.75" customHeight="1" x14ac:dyDescent="0.2">
      <c r="A20" s="307">
        <v>7</v>
      </c>
      <c r="B20" s="53" t="s">
        <v>14</v>
      </c>
      <c r="C20" s="52" t="s">
        <v>14</v>
      </c>
      <c r="D20" s="35"/>
      <c r="E20" s="35"/>
      <c r="F20" s="36"/>
    </row>
    <row r="21" spans="1:6" ht="15.75" customHeight="1" x14ac:dyDescent="0.2">
      <c r="A21" s="307">
        <v>8</v>
      </c>
      <c r="B21" s="53" t="s">
        <v>14</v>
      </c>
      <c r="C21" s="52" t="s">
        <v>14</v>
      </c>
      <c r="D21" s="35"/>
      <c r="E21" s="35"/>
      <c r="F21" s="36"/>
    </row>
    <row r="22" spans="1:6" ht="15.75" customHeight="1" x14ac:dyDescent="0.2">
      <c r="A22" s="307">
        <v>9</v>
      </c>
      <c r="B22" s="53"/>
      <c r="C22" s="52"/>
      <c r="D22" s="35"/>
      <c r="E22" s="35"/>
      <c r="F22" s="36"/>
    </row>
    <row r="23" spans="1:6" ht="15.75" customHeight="1" thickBot="1" x14ac:dyDescent="0.25">
      <c r="A23" s="307">
        <v>10</v>
      </c>
      <c r="B23" s="53"/>
      <c r="C23" s="52"/>
      <c r="D23" s="35"/>
      <c r="E23" s="3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137.72999999999999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м2</v>
      </c>
      <c r="D27" s="57">
        <f>D6</f>
        <v>137.72999999999999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м2</v>
      </c>
      <c r="D28" s="41">
        <f>D6</f>
        <v>137.72999999999999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137.72999999999999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251</v>
      </c>
      <c r="B41" s="504"/>
      <c r="C41" s="504"/>
      <c r="D41" s="504"/>
      <c r="E41" s="504"/>
      <c r="F41" s="504"/>
    </row>
    <row r="42" spans="1:8" ht="15" x14ac:dyDescent="0.25">
      <c r="A42" s="306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7:D37"/>
    <mergeCell ref="C38:D38"/>
    <mergeCell ref="A40:B40"/>
    <mergeCell ref="C40:F40"/>
    <mergeCell ref="A41:B41"/>
    <mergeCell ref="C41:F41"/>
    <mergeCell ref="C36:D36"/>
    <mergeCell ref="C1:F1"/>
    <mergeCell ref="A2:B2"/>
    <mergeCell ref="A3:F3"/>
    <mergeCell ref="A11:B11"/>
    <mergeCell ref="A24:B24"/>
    <mergeCell ref="A29:B29"/>
    <mergeCell ref="C31:D31"/>
    <mergeCell ref="C32:D32"/>
    <mergeCell ref="C33:D33"/>
    <mergeCell ref="C34:D34"/>
    <mergeCell ref="C35:D3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16" zoomScaleNormal="100" workbookViewId="0">
      <selection activeCell="B54" sqref="B54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C1" s="505" t="s">
        <v>419</v>
      </c>
      <c r="D1" s="505"/>
      <c r="E1" s="505"/>
      <c r="F1" s="505"/>
    </row>
    <row r="2" spans="1:11" ht="15.75" x14ac:dyDescent="0.25">
      <c r="A2" s="511" t="s">
        <v>252</v>
      </c>
      <c r="B2" s="511"/>
      <c r="C2" s="23" t="str">
        <f ca="1">MID(CELL("filename",A1),FIND("]",CELL("filename",A1))+1,65535)</f>
        <v>П3</v>
      </c>
      <c r="D2" s="24"/>
      <c r="E2" s="24"/>
      <c r="F2" s="24"/>
    </row>
    <row r="3" spans="1:11" ht="45.75" customHeight="1" x14ac:dyDescent="0.2">
      <c r="A3" s="506" t="str">
        <f>Дц!C13</f>
        <v>Согласование Дизайн проекта с Арендодателем и службами ГосПОЖнадзора (получение положительного экспертного заключения)</v>
      </c>
      <c r="B3" s="506"/>
      <c r="C3" s="506"/>
      <c r="D3" s="506"/>
      <c r="E3" s="506"/>
      <c r="F3" s="506"/>
    </row>
    <row r="4" spans="1:11" ht="13.5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ht="38.25" x14ac:dyDescent="0.2">
      <c r="A6" s="32">
        <v>1</v>
      </c>
      <c r="B6" s="40" t="str">
        <f>A3</f>
        <v>Согласование Дизайн проекта с Арендодателем и службами ГосПОЖнадзора (получение положительного экспертного заключения)</v>
      </c>
      <c r="C6" s="34" t="s">
        <v>57</v>
      </c>
      <c r="D6" s="35">
        <f>Дц!E13</f>
        <v>1</v>
      </c>
      <c r="E6" s="35"/>
      <c r="F6" s="36">
        <f>D6*E6</f>
        <v>0</v>
      </c>
      <c r="I6">
        <v>8160</v>
      </c>
      <c r="J6" t="e">
        <f>(I6-F28)/F11</f>
        <v>#DIV/0!</v>
      </c>
      <c r="K6" t="e">
        <f>E6*J$6</f>
        <v>#DIV/0!</v>
      </c>
    </row>
    <row r="7" spans="1:11" x14ac:dyDescent="0.2">
      <c r="A7" s="32">
        <v>2</v>
      </c>
      <c r="B7" s="37" t="s">
        <v>14</v>
      </c>
      <c r="C7" s="34" t="s">
        <v>14</v>
      </c>
      <c r="D7" s="35"/>
      <c r="E7" s="35"/>
      <c r="F7" s="36"/>
      <c r="K7" t="e">
        <f>E7*J$6</f>
        <v>#DIV/0!</v>
      </c>
    </row>
    <row r="8" spans="1:11" x14ac:dyDescent="0.2">
      <c r="A8" s="3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3.5" thickBot="1" x14ac:dyDescent="0.25">
      <c r="A10" s="3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thickBot="1" x14ac:dyDescent="0.3">
      <c r="A11" s="495" t="s">
        <v>21</v>
      </c>
      <c r="B11" s="496"/>
      <c r="C11" s="43"/>
      <c r="D11" s="44">
        <f>D6</f>
        <v>1</v>
      </c>
      <c r="E11" s="45">
        <f>F11/D11</f>
        <v>0</v>
      </c>
      <c r="F11" s="46">
        <f>SUM(F6:F10)</f>
        <v>0</v>
      </c>
    </row>
    <row r="12" spans="1:11" ht="15.75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x14ac:dyDescent="0.2">
      <c r="A14" s="32">
        <v>1</v>
      </c>
      <c r="B14" s="51" t="s">
        <v>14</v>
      </c>
      <c r="C14" s="52" t="s">
        <v>14</v>
      </c>
      <c r="D14" s="35"/>
      <c r="E14" s="35"/>
      <c r="F14" s="36"/>
    </row>
    <row r="15" spans="1:11" x14ac:dyDescent="0.2">
      <c r="A15" s="32">
        <v>2</v>
      </c>
      <c r="B15" s="53" t="s">
        <v>14</v>
      </c>
      <c r="C15" s="52" t="s">
        <v>14</v>
      </c>
      <c r="D15" s="35"/>
      <c r="E15" s="35"/>
      <c r="F15" s="36"/>
    </row>
    <row r="16" spans="1:11" x14ac:dyDescent="0.2">
      <c r="A16" s="32">
        <v>3</v>
      </c>
      <c r="B16" s="53" t="s">
        <v>14</v>
      </c>
      <c r="C16" s="52" t="s">
        <v>14</v>
      </c>
      <c r="D16" s="35"/>
      <c r="E16" s="35"/>
      <c r="F16" s="36"/>
    </row>
    <row r="17" spans="1:6" x14ac:dyDescent="0.2">
      <c r="A17" s="32">
        <v>4</v>
      </c>
      <c r="B17" s="53" t="s">
        <v>14</v>
      </c>
      <c r="C17" s="52" t="s">
        <v>14</v>
      </c>
      <c r="D17" s="35"/>
      <c r="E17" s="35"/>
      <c r="F17" s="36"/>
    </row>
    <row r="18" spans="1:6" x14ac:dyDescent="0.2">
      <c r="A18" s="32">
        <v>5</v>
      </c>
      <c r="B18" s="53"/>
      <c r="C18" s="52"/>
      <c r="D18" s="35"/>
      <c r="E18" s="35"/>
      <c r="F18" s="36"/>
    </row>
    <row r="19" spans="1:6" x14ac:dyDescent="0.2">
      <c r="A19" s="32">
        <v>6</v>
      </c>
      <c r="B19" s="53"/>
      <c r="C19" s="52"/>
      <c r="D19" s="35"/>
      <c r="E19" s="35"/>
      <c r="F19" s="36"/>
    </row>
    <row r="20" spans="1:6" x14ac:dyDescent="0.2">
      <c r="A20" s="32">
        <v>7</v>
      </c>
      <c r="B20" s="53" t="s">
        <v>14</v>
      </c>
      <c r="C20" s="52" t="s">
        <v>14</v>
      </c>
      <c r="D20" s="35"/>
      <c r="E20" s="35"/>
      <c r="F20" s="36"/>
    </row>
    <row r="21" spans="1:6" x14ac:dyDescent="0.2">
      <c r="A21" s="32">
        <v>8</v>
      </c>
      <c r="B21" s="53" t="s">
        <v>14</v>
      </c>
      <c r="C21" s="52" t="s">
        <v>14</v>
      </c>
      <c r="D21" s="35"/>
      <c r="E21" s="35"/>
      <c r="F21" s="36"/>
    </row>
    <row r="22" spans="1:6" x14ac:dyDescent="0.2">
      <c r="A22" s="32">
        <v>9</v>
      </c>
      <c r="B22" s="53"/>
      <c r="C22" s="52"/>
      <c r="D22" s="35"/>
      <c r="E22" s="35"/>
      <c r="F22" s="36"/>
    </row>
    <row r="23" spans="1:6" ht="13.5" thickBot="1" x14ac:dyDescent="0.25">
      <c r="A23" s="32">
        <v>10</v>
      </c>
      <c r="B23" s="53"/>
      <c r="C23" s="52"/>
      <c r="D23" s="35"/>
      <c r="E23" s="35"/>
      <c r="F23" s="36"/>
    </row>
    <row r="24" spans="1:6" ht="15.75" thickBot="1" x14ac:dyDescent="0.3">
      <c r="A24" s="495" t="s">
        <v>21</v>
      </c>
      <c r="B24" s="497"/>
      <c r="C24" s="54"/>
      <c r="D24" s="45">
        <f>D6</f>
        <v>1</v>
      </c>
      <c r="E24" s="45">
        <f>F24/D24</f>
        <v>0</v>
      </c>
      <c r="F24" s="46">
        <f>SUM(F14:F23)</f>
        <v>0</v>
      </c>
    </row>
    <row r="25" spans="1:6" ht="15.75" thickBot="1" x14ac:dyDescent="0.3">
      <c r="A25" s="47"/>
      <c r="B25" s="48"/>
      <c r="C25" s="48"/>
      <c r="D25" s="49"/>
      <c r="E25" s="49"/>
      <c r="F25" s="49"/>
    </row>
    <row r="26" spans="1:6" ht="32.25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x14ac:dyDescent="0.2">
      <c r="A27" s="55">
        <v>1</v>
      </c>
      <c r="B27" s="51" t="s">
        <v>25</v>
      </c>
      <c r="C27" s="56" t="str">
        <f>C6</f>
        <v>комп</v>
      </c>
      <c r="D27" s="57">
        <f>D6</f>
        <v>1</v>
      </c>
      <c r="E27" s="58">
        <f>F27/D27</f>
        <v>0</v>
      </c>
      <c r="F27" s="59">
        <f>F11</f>
        <v>0</v>
      </c>
    </row>
    <row r="28" spans="1:6" ht="13.5" thickBot="1" x14ac:dyDescent="0.25">
      <c r="A28" s="60">
        <v>2</v>
      </c>
      <c r="B28" s="61" t="s">
        <v>27</v>
      </c>
      <c r="C28" s="38" t="str">
        <f>C6</f>
        <v>комп</v>
      </c>
      <c r="D28" s="41">
        <v>0</v>
      </c>
      <c r="E28" s="42">
        <v>0</v>
      </c>
      <c r="F28" s="39">
        <f>F24</f>
        <v>0</v>
      </c>
    </row>
    <row r="29" spans="1:6" ht="15.75" thickBot="1" x14ac:dyDescent="0.3">
      <c r="A29" s="495" t="s">
        <v>21</v>
      </c>
      <c r="B29" s="496"/>
      <c r="C29" s="62"/>
      <c r="D29" s="44">
        <f>D6</f>
        <v>1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/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/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533</v>
      </c>
      <c r="B41" s="504"/>
      <c r="C41" s="504"/>
      <c r="D41" s="504"/>
      <c r="E41" s="504"/>
      <c r="F41" s="504"/>
    </row>
    <row r="42" spans="1:8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C38:D38"/>
    <mergeCell ref="A43:B43"/>
    <mergeCell ref="C43:F43"/>
    <mergeCell ref="C1:F1"/>
    <mergeCell ref="A40:B40"/>
    <mergeCell ref="C40:F40"/>
    <mergeCell ref="A41:B41"/>
    <mergeCell ref="C41:F41"/>
    <mergeCell ref="A3:F3"/>
    <mergeCell ref="C35:D35"/>
    <mergeCell ref="C36:D36"/>
    <mergeCell ref="C37:D37"/>
    <mergeCell ref="A2:B2"/>
    <mergeCell ref="A11:B11"/>
    <mergeCell ref="A24:B24"/>
    <mergeCell ref="A29:B29"/>
    <mergeCell ref="C31:D31"/>
    <mergeCell ref="C32:D32"/>
    <mergeCell ref="C33:D33"/>
    <mergeCell ref="C34:D34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P43" sqref="P43"/>
    </sheetView>
  </sheetViews>
  <sheetFormatPr defaultRowHeight="12.75" x14ac:dyDescent="0.2"/>
  <cols>
    <col min="1" max="1" width="5.85546875" customWidth="1"/>
    <col min="2" max="2" width="52.140625" customWidth="1"/>
    <col min="3" max="3" width="10.28515625" customWidth="1"/>
    <col min="4" max="4" width="12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41</v>
      </c>
      <c r="D2" s="24"/>
      <c r="E2" s="24"/>
      <c r="F2" s="24"/>
    </row>
    <row r="3" spans="1:11" ht="45.75" customHeight="1" x14ac:dyDescent="0.2">
      <c r="A3" s="512" t="str">
        <f>Дц!C40</f>
        <v>Облицовка стен ГКЛ в один слой  на каркасе 75</v>
      </c>
      <c r="B3" s="512"/>
      <c r="C3" s="512"/>
      <c r="D3" s="512"/>
      <c r="E3" s="512"/>
      <c r="F3" s="512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422">
        <v>1</v>
      </c>
      <c r="B6" s="40" t="s">
        <v>28</v>
      </c>
      <c r="C6" s="34" t="s">
        <v>3</v>
      </c>
      <c r="D6" s="35">
        <f>Дц!E40</f>
        <v>18.47</v>
      </c>
      <c r="E6" s="35"/>
      <c r="F6" s="36">
        <f>D6*E6</f>
        <v>0</v>
      </c>
      <c r="I6">
        <v>26741.091724696798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422">
        <v>2</v>
      </c>
      <c r="B7" s="37" t="s">
        <v>29</v>
      </c>
      <c r="C7" s="34" t="s">
        <v>3</v>
      </c>
      <c r="D7" s="35">
        <f>D6</f>
        <v>18.47</v>
      </c>
      <c r="E7" s="35"/>
      <c r="F7" s="36">
        <f>D7*E7</f>
        <v>0</v>
      </c>
      <c r="K7" t="e">
        <f>E7*J$6</f>
        <v>#DIV/0!</v>
      </c>
    </row>
    <row r="8" spans="1:11" ht="15.75" customHeight="1" x14ac:dyDescent="0.2">
      <c r="A8" s="422">
        <v>3</v>
      </c>
      <c r="B8" s="33" t="s">
        <v>30</v>
      </c>
      <c r="C8" s="38" t="s">
        <v>3</v>
      </c>
      <c r="D8" s="35">
        <f>D6</f>
        <v>18.47</v>
      </c>
      <c r="E8" s="35"/>
      <c r="F8" s="39">
        <f>D8*E8</f>
        <v>0</v>
      </c>
      <c r="K8" t="e">
        <f>E8*J$6</f>
        <v>#DIV/0!</v>
      </c>
    </row>
    <row r="9" spans="1:11" ht="15.75" customHeight="1" x14ac:dyDescent="0.2">
      <c r="A9" s="42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42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18.47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422">
        <v>1</v>
      </c>
      <c r="B14" s="66" t="s">
        <v>31</v>
      </c>
      <c r="C14" s="67" t="s">
        <v>3</v>
      </c>
      <c r="D14" s="68">
        <f>D6*1.1</f>
        <v>20.32</v>
      </c>
      <c r="E14" s="69"/>
      <c r="F14" s="36">
        <f t="shared" ref="F14:F21" si="0">D14*E14</f>
        <v>0</v>
      </c>
    </row>
    <row r="15" spans="1:11" ht="15.75" customHeight="1" x14ac:dyDescent="0.2">
      <c r="A15" s="422">
        <v>2</v>
      </c>
      <c r="B15" s="70" t="s">
        <v>32</v>
      </c>
      <c r="C15" s="71" t="s">
        <v>5</v>
      </c>
      <c r="D15" s="68">
        <f>D7*2</f>
        <v>36.94</v>
      </c>
      <c r="E15" s="72"/>
      <c r="F15" s="36">
        <f t="shared" si="0"/>
        <v>0</v>
      </c>
    </row>
    <row r="16" spans="1:11" ht="15.75" customHeight="1" x14ac:dyDescent="0.2">
      <c r="A16" s="422">
        <v>3</v>
      </c>
      <c r="B16" s="70" t="s">
        <v>33</v>
      </c>
      <c r="C16" s="71" t="s">
        <v>5</v>
      </c>
      <c r="D16" s="68">
        <f>D7*3</f>
        <v>55.41</v>
      </c>
      <c r="E16" s="72"/>
      <c r="F16" s="36">
        <f t="shared" si="0"/>
        <v>0</v>
      </c>
    </row>
    <row r="17" spans="1:6" ht="15.75" customHeight="1" x14ac:dyDescent="0.2">
      <c r="A17" s="422">
        <v>4</v>
      </c>
      <c r="B17" s="70" t="s">
        <v>34</v>
      </c>
      <c r="C17" s="71" t="s">
        <v>7</v>
      </c>
      <c r="D17" s="224">
        <f>D6*2.7</f>
        <v>50</v>
      </c>
      <c r="E17" s="72"/>
      <c r="F17" s="36">
        <f t="shared" si="0"/>
        <v>0</v>
      </c>
    </row>
    <row r="18" spans="1:6" ht="15.75" customHeight="1" x14ac:dyDescent="0.2">
      <c r="A18" s="422">
        <v>5</v>
      </c>
      <c r="B18" s="70" t="s">
        <v>35</v>
      </c>
      <c r="C18" s="71" t="s">
        <v>7</v>
      </c>
      <c r="D18" s="224">
        <f>D7*40</f>
        <v>739</v>
      </c>
      <c r="E18" s="72"/>
      <c r="F18" s="36">
        <f t="shared" si="0"/>
        <v>0</v>
      </c>
    </row>
    <row r="19" spans="1:6" ht="15.75" customHeight="1" x14ac:dyDescent="0.2">
      <c r="A19" s="422">
        <v>6</v>
      </c>
      <c r="B19" s="70" t="s">
        <v>36</v>
      </c>
      <c r="C19" s="71" t="s">
        <v>7</v>
      </c>
      <c r="D19" s="225">
        <f>1.7*D7</f>
        <v>31</v>
      </c>
      <c r="E19" s="73"/>
      <c r="F19" s="36">
        <f t="shared" si="0"/>
        <v>0</v>
      </c>
    </row>
    <row r="20" spans="1:6" ht="15.75" customHeight="1" x14ac:dyDescent="0.2">
      <c r="A20" s="422">
        <v>7</v>
      </c>
      <c r="B20" s="70" t="s">
        <v>258</v>
      </c>
      <c r="C20" s="71" t="s">
        <v>5</v>
      </c>
      <c r="D20" s="68">
        <f>D7*1.1</f>
        <v>20.32</v>
      </c>
      <c r="E20" s="72"/>
      <c r="F20" s="36">
        <f t="shared" si="0"/>
        <v>0</v>
      </c>
    </row>
    <row r="21" spans="1:6" ht="15.75" customHeight="1" x14ac:dyDescent="0.2">
      <c r="A21" s="422">
        <v>8</v>
      </c>
      <c r="B21" s="70" t="s">
        <v>267</v>
      </c>
      <c r="C21" s="71" t="s">
        <v>38</v>
      </c>
      <c r="D21" s="68">
        <f>D7*0.3</f>
        <v>5.54</v>
      </c>
      <c r="E21" s="72"/>
      <c r="F21" s="36">
        <f t="shared" si="0"/>
        <v>0</v>
      </c>
    </row>
    <row r="22" spans="1:6" ht="15.75" customHeight="1" x14ac:dyDescent="0.2">
      <c r="A22" s="422">
        <v>9</v>
      </c>
      <c r="B22" s="74"/>
      <c r="C22" s="75"/>
      <c r="D22" s="68"/>
      <c r="E22" s="72"/>
      <c r="F22" s="36"/>
    </row>
    <row r="23" spans="1:6" ht="15.75" customHeight="1" thickBot="1" x14ac:dyDescent="0.25">
      <c r="A23" s="422">
        <v>10</v>
      </c>
      <c r="B23" s="61"/>
      <c r="C23" s="63"/>
      <c r="D23" s="64"/>
      <c r="E23" s="6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18.47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м2</v>
      </c>
      <c r="D27" s="57">
        <f>D6</f>
        <v>18.47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м2</v>
      </c>
      <c r="D28" s="41">
        <f>D6</f>
        <v>18.47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18.47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251</v>
      </c>
      <c r="B41" s="504"/>
      <c r="C41" s="504"/>
      <c r="D41" s="504"/>
      <c r="E41" s="504"/>
      <c r="F41" s="504"/>
    </row>
    <row r="42" spans="1:8" ht="15" x14ac:dyDescent="0.25">
      <c r="A42" s="421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7:D37"/>
    <mergeCell ref="C38:D38"/>
    <mergeCell ref="A40:B40"/>
    <mergeCell ref="C40:F40"/>
    <mergeCell ref="A41:B41"/>
    <mergeCell ref="C41:F41"/>
    <mergeCell ref="C36:D36"/>
    <mergeCell ref="C1:F1"/>
    <mergeCell ref="A2:B2"/>
    <mergeCell ref="A3:F3"/>
    <mergeCell ref="A11:B11"/>
    <mergeCell ref="A24:B24"/>
    <mergeCell ref="A29:B29"/>
    <mergeCell ref="C31:D31"/>
    <mergeCell ref="C32:D32"/>
    <mergeCell ref="C33:D33"/>
    <mergeCell ref="C34:D34"/>
    <mergeCell ref="C35:D3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P43" sqref="P43"/>
    </sheetView>
  </sheetViews>
  <sheetFormatPr defaultRowHeight="12.75" x14ac:dyDescent="0.2"/>
  <cols>
    <col min="1" max="1" width="5.85546875" style="147" customWidth="1"/>
    <col min="2" max="2" width="52.140625" style="147" customWidth="1"/>
    <col min="3" max="4" width="10.28515625" style="147" customWidth="1"/>
    <col min="5" max="5" width="11" style="147" customWidth="1"/>
    <col min="6" max="6" width="14.140625" style="147" customWidth="1"/>
    <col min="7" max="13" width="0" style="147" hidden="1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46</v>
      </c>
      <c r="D2" s="192"/>
      <c r="E2" s="192"/>
      <c r="F2" s="192"/>
    </row>
    <row r="3" spans="1:11" ht="45.75" customHeight="1" x14ac:dyDescent="0.2">
      <c r="A3" s="517" t="str">
        <f>Дц!C48</f>
        <v>Монтаж плинтуса из ПВХ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x14ac:dyDescent="0.2">
      <c r="A6" s="32">
        <v>1</v>
      </c>
      <c r="B6" s="40" t="s">
        <v>365</v>
      </c>
      <c r="C6" s="34" t="s">
        <v>5</v>
      </c>
      <c r="D6" s="35">
        <f>Дц!E48</f>
        <v>11.71</v>
      </c>
      <c r="E6" s="35"/>
      <c r="F6" s="182">
        <f>D6*E6</f>
        <v>0</v>
      </c>
      <c r="I6" s="147">
        <v>477.76026570092301</v>
      </c>
      <c r="J6" s="147" t="e">
        <f>(I6-F28)/F11</f>
        <v>#DIV/0!</v>
      </c>
      <c r="K6" s="147" t="e">
        <f>E6*J$6</f>
        <v>#DIV/0!</v>
      </c>
    </row>
    <row r="7" spans="1:11" ht="15.75" customHeight="1" x14ac:dyDescent="0.2">
      <c r="A7" s="32">
        <v>2</v>
      </c>
      <c r="B7" s="37" t="s">
        <v>14</v>
      </c>
      <c r="C7" s="34" t="s">
        <v>14</v>
      </c>
      <c r="D7" s="35"/>
      <c r="E7" s="35"/>
      <c r="F7" s="182"/>
      <c r="K7" s="147" t="e">
        <f>E7*J$6</f>
        <v>#DIV/0!</v>
      </c>
    </row>
    <row r="8" spans="1:11" ht="15.75" customHeight="1" x14ac:dyDescent="0.2">
      <c r="A8" s="32">
        <v>3</v>
      </c>
      <c r="B8" s="33" t="s">
        <v>14</v>
      </c>
      <c r="C8" s="38" t="s">
        <v>14</v>
      </c>
      <c r="D8" s="35"/>
      <c r="E8" s="35"/>
      <c r="F8" s="161"/>
      <c r="K8" s="147" t="e">
        <f>E8*J$6</f>
        <v>#DIV/0!</v>
      </c>
    </row>
    <row r="9" spans="1:11" ht="15.75" customHeight="1" x14ac:dyDescent="0.2">
      <c r="A9" s="32">
        <v>4</v>
      </c>
      <c r="B9" s="40" t="s">
        <v>14</v>
      </c>
      <c r="C9" s="38" t="s">
        <v>14</v>
      </c>
      <c r="D9" s="35"/>
      <c r="E9" s="35"/>
      <c r="F9" s="161"/>
      <c r="K9" s="147" t="e">
        <f>E9*J$6</f>
        <v>#DIV/0!</v>
      </c>
    </row>
    <row r="10" spans="1:11" ht="15.75" customHeight="1" thickBot="1" x14ac:dyDescent="0.25">
      <c r="A10" s="32">
        <v>5</v>
      </c>
      <c r="B10" s="40"/>
      <c r="C10" s="38"/>
      <c r="D10" s="41"/>
      <c r="E10" s="42"/>
      <c r="F10" s="161"/>
      <c r="K10" s="147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11.71</v>
      </c>
      <c r="E11" s="45">
        <f>F11/D11</f>
        <v>0</v>
      </c>
      <c r="F11" s="157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178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173" t="s">
        <v>20</v>
      </c>
    </row>
    <row r="14" spans="1:11" ht="15.75" customHeight="1" x14ac:dyDescent="0.2">
      <c r="A14" s="32">
        <v>1</v>
      </c>
      <c r="B14" s="333" t="s">
        <v>72</v>
      </c>
      <c r="C14" s="334" t="s">
        <v>5</v>
      </c>
      <c r="D14" s="335">
        <f>D6*1.02</f>
        <v>11.94</v>
      </c>
      <c r="E14" s="335"/>
      <c r="F14" s="182">
        <f t="shared" ref="F14:F16" si="0">D14*E14</f>
        <v>0</v>
      </c>
    </row>
    <row r="15" spans="1:11" ht="15.75" customHeight="1" x14ac:dyDescent="0.2">
      <c r="A15" s="32">
        <v>2</v>
      </c>
      <c r="B15" s="336" t="s">
        <v>73</v>
      </c>
      <c r="C15" s="337" t="s">
        <v>7</v>
      </c>
      <c r="D15" s="338">
        <f>D6*3.5</f>
        <v>41</v>
      </c>
      <c r="E15" s="73"/>
      <c r="F15" s="182">
        <f t="shared" si="0"/>
        <v>0</v>
      </c>
    </row>
    <row r="16" spans="1:11" ht="16.5" customHeight="1" x14ac:dyDescent="0.2">
      <c r="A16" s="32">
        <v>3</v>
      </c>
      <c r="B16" s="336" t="s">
        <v>74</v>
      </c>
      <c r="C16" s="337" t="s">
        <v>7</v>
      </c>
      <c r="D16" s="338">
        <f>D6/1.9</f>
        <v>6</v>
      </c>
      <c r="E16" s="73"/>
      <c r="F16" s="182">
        <f t="shared" si="0"/>
        <v>0</v>
      </c>
    </row>
    <row r="17" spans="1:6" ht="15.75" customHeight="1" x14ac:dyDescent="0.2">
      <c r="A17" s="32">
        <v>4</v>
      </c>
      <c r="B17" s="53" t="s">
        <v>14</v>
      </c>
      <c r="C17" s="52" t="s">
        <v>14</v>
      </c>
      <c r="D17" s="35"/>
      <c r="E17" s="35"/>
      <c r="F17" s="182"/>
    </row>
    <row r="18" spans="1:6" ht="15.75" customHeight="1" x14ac:dyDescent="0.2">
      <c r="A18" s="32">
        <v>5</v>
      </c>
      <c r="B18" s="53"/>
      <c r="C18" s="52"/>
      <c r="D18" s="35"/>
      <c r="E18" s="35"/>
      <c r="F18" s="182"/>
    </row>
    <row r="19" spans="1:6" ht="15.75" customHeight="1" x14ac:dyDescent="0.2">
      <c r="A19" s="32">
        <v>6</v>
      </c>
      <c r="B19" s="53"/>
      <c r="C19" s="52"/>
      <c r="D19" s="35"/>
      <c r="E19" s="35"/>
      <c r="F19" s="182"/>
    </row>
    <row r="20" spans="1:6" ht="15.75" customHeight="1" x14ac:dyDescent="0.2">
      <c r="A20" s="32">
        <v>7</v>
      </c>
      <c r="B20" s="53" t="s">
        <v>14</v>
      </c>
      <c r="C20" s="52" t="s">
        <v>14</v>
      </c>
      <c r="D20" s="35"/>
      <c r="E20" s="35"/>
      <c r="F20" s="182"/>
    </row>
    <row r="21" spans="1:6" ht="15.75" customHeight="1" x14ac:dyDescent="0.2">
      <c r="A21" s="32">
        <v>8</v>
      </c>
      <c r="B21" s="53" t="s">
        <v>14</v>
      </c>
      <c r="C21" s="52" t="s">
        <v>14</v>
      </c>
      <c r="D21" s="35"/>
      <c r="E21" s="35"/>
      <c r="F21" s="182"/>
    </row>
    <row r="22" spans="1:6" ht="15.75" customHeight="1" x14ac:dyDescent="0.2">
      <c r="A22" s="32">
        <v>9</v>
      </c>
      <c r="B22" s="53"/>
      <c r="C22" s="52"/>
      <c r="D22" s="35"/>
      <c r="E22" s="35"/>
      <c r="F22" s="182"/>
    </row>
    <row r="23" spans="1:6" ht="15.75" customHeight="1" thickBot="1" x14ac:dyDescent="0.25">
      <c r="A23" s="32">
        <v>10</v>
      </c>
      <c r="B23" s="61"/>
      <c r="C23" s="52"/>
      <c r="D23" s="65"/>
      <c r="E23" s="65"/>
      <c r="F23" s="182"/>
    </row>
    <row r="24" spans="1:6" ht="15.75" customHeight="1" thickBot="1" x14ac:dyDescent="0.3">
      <c r="A24" s="513" t="s">
        <v>21</v>
      </c>
      <c r="B24" s="516"/>
      <c r="C24" s="181"/>
      <c r="D24" s="158">
        <f>D6</f>
        <v>11.71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tr">
        <f>C6</f>
        <v>мп</v>
      </c>
      <c r="D27" s="169">
        <f>D6</f>
        <v>11.71</v>
      </c>
      <c r="E27" s="168">
        <f>F27/D27</f>
        <v>0</v>
      </c>
      <c r="F27" s="167">
        <f>F11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tr">
        <f>C6</f>
        <v>мп</v>
      </c>
      <c r="D28" s="163">
        <f>D6</f>
        <v>11.71</v>
      </c>
      <c r="E28" s="162">
        <f>F28/D28</f>
        <v>0</v>
      </c>
      <c r="F28" s="161">
        <f>F24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11.71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customFormat="1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customFormat="1" ht="15" x14ac:dyDescent="0.25">
      <c r="A41" s="504" t="s">
        <v>251</v>
      </c>
      <c r="B41" s="504"/>
      <c r="C41" s="504"/>
      <c r="D41" s="504"/>
      <c r="E41" s="504"/>
      <c r="F41" s="504"/>
    </row>
    <row r="42" spans="1:8" customFormat="1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customFormat="1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7:D37"/>
    <mergeCell ref="C38:D38"/>
    <mergeCell ref="C33:D33"/>
    <mergeCell ref="C34:D34"/>
    <mergeCell ref="C35:D35"/>
    <mergeCell ref="C36:D36"/>
    <mergeCell ref="A40:B40"/>
    <mergeCell ref="C40:F40"/>
    <mergeCell ref="A41:B41"/>
    <mergeCell ref="C41:F41"/>
    <mergeCell ref="C31:D31"/>
    <mergeCell ref="C32:D32"/>
    <mergeCell ref="C1:F1"/>
    <mergeCell ref="A29:B29"/>
    <mergeCell ref="A2:B2"/>
    <mergeCell ref="A11:B11"/>
    <mergeCell ref="A24:B24"/>
    <mergeCell ref="A3:F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P43" sqref="P43"/>
    </sheetView>
  </sheetViews>
  <sheetFormatPr defaultRowHeight="12.75" x14ac:dyDescent="0.2"/>
  <cols>
    <col min="1" max="1" width="5.85546875" style="147" customWidth="1"/>
    <col min="2" max="2" width="52.140625" style="147" customWidth="1"/>
    <col min="3" max="4" width="10.28515625" style="147" customWidth="1"/>
    <col min="5" max="5" width="11" style="147" customWidth="1"/>
    <col min="6" max="6" width="14.140625" style="147" customWidth="1"/>
    <col min="7" max="13" width="0" style="147" hidden="1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46_1</v>
      </c>
      <c r="D2" s="192"/>
      <c r="E2" s="192"/>
      <c r="F2" s="192"/>
    </row>
    <row r="3" spans="1:11" ht="45.75" customHeight="1" x14ac:dyDescent="0.2">
      <c r="A3" s="517" t="str">
        <f>Дц!C59</f>
        <v>Монтаж плинтуса из ПВХ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x14ac:dyDescent="0.2">
      <c r="A6" s="307">
        <v>1</v>
      </c>
      <c r="B6" s="40" t="s">
        <v>71</v>
      </c>
      <c r="C6" s="34" t="s">
        <v>5</v>
      </c>
      <c r="D6" s="35">
        <f>Дц!E59</f>
        <v>27.51</v>
      </c>
      <c r="E6" s="35"/>
      <c r="F6" s="182">
        <f>D6*E6</f>
        <v>0</v>
      </c>
      <c r="I6" s="147">
        <v>477.76026570092301</v>
      </c>
      <c r="J6" s="147" t="e">
        <f>(I6-F28)/F11</f>
        <v>#DIV/0!</v>
      </c>
      <c r="K6" s="147" t="e">
        <f>E6*J$6</f>
        <v>#DIV/0!</v>
      </c>
    </row>
    <row r="7" spans="1:11" ht="15.75" customHeight="1" x14ac:dyDescent="0.2">
      <c r="A7" s="307">
        <v>2</v>
      </c>
      <c r="B7" s="37" t="s">
        <v>14</v>
      </c>
      <c r="C7" s="34" t="s">
        <v>14</v>
      </c>
      <c r="D7" s="35"/>
      <c r="E7" s="35"/>
      <c r="F7" s="182"/>
      <c r="K7" s="147" t="e">
        <f>E7*J$6</f>
        <v>#DIV/0!</v>
      </c>
    </row>
    <row r="8" spans="1:11" ht="15.75" customHeight="1" x14ac:dyDescent="0.2">
      <c r="A8" s="307">
        <v>3</v>
      </c>
      <c r="B8" s="33" t="s">
        <v>14</v>
      </c>
      <c r="C8" s="38" t="s">
        <v>14</v>
      </c>
      <c r="D8" s="35"/>
      <c r="E8" s="35"/>
      <c r="F8" s="161"/>
      <c r="K8" s="147" t="e">
        <f>E8*J$6</f>
        <v>#DIV/0!</v>
      </c>
    </row>
    <row r="9" spans="1:11" ht="15.75" customHeight="1" x14ac:dyDescent="0.2">
      <c r="A9" s="307">
        <v>4</v>
      </c>
      <c r="B9" s="40" t="s">
        <v>14</v>
      </c>
      <c r="C9" s="38" t="s">
        <v>14</v>
      </c>
      <c r="D9" s="35"/>
      <c r="E9" s="35"/>
      <c r="F9" s="161"/>
      <c r="K9" s="147" t="e">
        <f>E9*J$6</f>
        <v>#DIV/0!</v>
      </c>
    </row>
    <row r="10" spans="1:11" ht="15.75" customHeight="1" thickBot="1" x14ac:dyDescent="0.25">
      <c r="A10" s="307">
        <v>5</v>
      </c>
      <c r="B10" s="40"/>
      <c r="C10" s="38"/>
      <c r="D10" s="41"/>
      <c r="E10" s="42"/>
      <c r="F10" s="161"/>
      <c r="K10" s="147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27.51</v>
      </c>
      <c r="E11" s="45">
        <f>F11/D11</f>
        <v>0</v>
      </c>
      <c r="F11" s="157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178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173" t="s">
        <v>20</v>
      </c>
    </row>
    <row r="14" spans="1:11" ht="15.75" customHeight="1" x14ac:dyDescent="0.2">
      <c r="A14" s="307">
        <v>1</v>
      </c>
      <c r="B14" s="333" t="s">
        <v>72</v>
      </c>
      <c r="C14" s="334" t="s">
        <v>5</v>
      </c>
      <c r="D14" s="335">
        <f>D6*1.02</f>
        <v>28.06</v>
      </c>
      <c r="E14" s="335"/>
      <c r="F14" s="182">
        <f t="shared" ref="F14:F16" si="0">D14*E14</f>
        <v>0</v>
      </c>
    </row>
    <row r="15" spans="1:11" ht="15.75" customHeight="1" x14ac:dyDescent="0.2">
      <c r="A15" s="307">
        <v>2</v>
      </c>
      <c r="B15" s="336" t="s">
        <v>73</v>
      </c>
      <c r="C15" s="337" t="s">
        <v>7</v>
      </c>
      <c r="D15" s="338">
        <f>D6*3.5</f>
        <v>96</v>
      </c>
      <c r="E15" s="73"/>
      <c r="F15" s="182">
        <f t="shared" si="0"/>
        <v>0</v>
      </c>
    </row>
    <row r="16" spans="1:11" ht="13.5" customHeight="1" x14ac:dyDescent="0.2">
      <c r="A16" s="307">
        <v>3</v>
      </c>
      <c r="B16" s="336" t="s">
        <v>74</v>
      </c>
      <c r="C16" s="337" t="s">
        <v>7</v>
      </c>
      <c r="D16" s="338">
        <f>D6/1.9</f>
        <v>14</v>
      </c>
      <c r="E16" s="73"/>
      <c r="F16" s="182">
        <f t="shared" si="0"/>
        <v>0</v>
      </c>
    </row>
    <row r="17" spans="1:6" ht="15.75" customHeight="1" x14ac:dyDescent="0.2">
      <c r="A17" s="307">
        <v>4</v>
      </c>
      <c r="B17" s="53" t="s">
        <v>14</v>
      </c>
      <c r="C17" s="52" t="s">
        <v>14</v>
      </c>
      <c r="D17" s="35"/>
      <c r="E17" s="35"/>
      <c r="F17" s="182"/>
    </row>
    <row r="18" spans="1:6" ht="15.75" customHeight="1" x14ac:dyDescent="0.2">
      <c r="A18" s="307">
        <v>5</v>
      </c>
      <c r="B18" s="53"/>
      <c r="C18" s="52"/>
      <c r="D18" s="35"/>
      <c r="E18" s="35"/>
      <c r="F18" s="182"/>
    </row>
    <row r="19" spans="1:6" ht="15.75" customHeight="1" x14ac:dyDescent="0.2">
      <c r="A19" s="307">
        <v>6</v>
      </c>
      <c r="B19" s="53"/>
      <c r="C19" s="52"/>
      <c r="D19" s="35"/>
      <c r="E19" s="35"/>
      <c r="F19" s="182"/>
    </row>
    <row r="20" spans="1:6" ht="15.75" customHeight="1" x14ac:dyDescent="0.2">
      <c r="A20" s="307">
        <v>7</v>
      </c>
      <c r="B20" s="53" t="s">
        <v>14</v>
      </c>
      <c r="C20" s="52" t="s">
        <v>14</v>
      </c>
      <c r="D20" s="35"/>
      <c r="E20" s="35"/>
      <c r="F20" s="182"/>
    </row>
    <row r="21" spans="1:6" ht="15.75" customHeight="1" x14ac:dyDescent="0.2">
      <c r="A21" s="307">
        <v>8</v>
      </c>
      <c r="B21" s="53" t="s">
        <v>14</v>
      </c>
      <c r="C21" s="52" t="s">
        <v>14</v>
      </c>
      <c r="D21" s="35"/>
      <c r="E21" s="35"/>
      <c r="F21" s="182"/>
    </row>
    <row r="22" spans="1:6" ht="15.75" customHeight="1" x14ac:dyDescent="0.2">
      <c r="A22" s="307">
        <v>9</v>
      </c>
      <c r="B22" s="53"/>
      <c r="C22" s="52"/>
      <c r="D22" s="35"/>
      <c r="E22" s="35"/>
      <c r="F22" s="182"/>
    </row>
    <row r="23" spans="1:6" ht="15.75" customHeight="1" thickBot="1" x14ac:dyDescent="0.25">
      <c r="A23" s="307">
        <v>10</v>
      </c>
      <c r="B23" s="61"/>
      <c r="C23" s="52"/>
      <c r="D23" s="65"/>
      <c r="E23" s="65"/>
      <c r="F23" s="182"/>
    </row>
    <row r="24" spans="1:6" ht="15.75" customHeight="1" thickBot="1" x14ac:dyDescent="0.3">
      <c r="A24" s="513" t="s">
        <v>21</v>
      </c>
      <c r="B24" s="516"/>
      <c r="C24" s="181"/>
      <c r="D24" s="158">
        <f>D6</f>
        <v>27.51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tr">
        <f>C6</f>
        <v>мп</v>
      </c>
      <c r="D27" s="169">
        <f>D6</f>
        <v>27.51</v>
      </c>
      <c r="E27" s="168">
        <f>F27/D27</f>
        <v>0</v>
      </c>
      <c r="F27" s="167">
        <f>F11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tr">
        <f>C6</f>
        <v>мп</v>
      </c>
      <c r="D28" s="163">
        <f>D6</f>
        <v>27.51</v>
      </c>
      <c r="E28" s="162">
        <f>F28/D28</f>
        <v>0</v>
      </c>
      <c r="F28" s="161">
        <f>F24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27.51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customFormat="1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customFormat="1" ht="15" x14ac:dyDescent="0.25">
      <c r="A41" s="504" t="s">
        <v>251</v>
      </c>
      <c r="B41" s="504"/>
      <c r="C41" s="504"/>
      <c r="D41" s="504"/>
      <c r="E41" s="504"/>
      <c r="F41" s="504"/>
    </row>
    <row r="42" spans="1:8" customFormat="1" ht="15" x14ac:dyDescent="0.25">
      <c r="A42" s="306"/>
      <c r="B42" s="240" t="s">
        <v>257</v>
      </c>
      <c r="C42" s="442" t="s">
        <v>257</v>
      </c>
      <c r="D42" s="442"/>
      <c r="E42" s="442"/>
      <c r="F42" s="442"/>
    </row>
    <row r="43" spans="1:8" customFormat="1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7:D37"/>
    <mergeCell ref="C38:D38"/>
    <mergeCell ref="A40:B40"/>
    <mergeCell ref="C40:F40"/>
    <mergeCell ref="A41:B41"/>
    <mergeCell ref="C41:F41"/>
    <mergeCell ref="C36:D36"/>
    <mergeCell ref="C1:F1"/>
    <mergeCell ref="A2:B2"/>
    <mergeCell ref="A3:F3"/>
    <mergeCell ref="A11:B11"/>
    <mergeCell ref="A24:B24"/>
    <mergeCell ref="A29:B29"/>
    <mergeCell ref="C31:D31"/>
    <mergeCell ref="C32:D32"/>
    <mergeCell ref="C33:D33"/>
    <mergeCell ref="C34:D34"/>
    <mergeCell ref="C35:D3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P43" sqref="P43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47</v>
      </c>
      <c r="D2" s="24"/>
      <c r="E2" s="24"/>
      <c r="F2" s="24"/>
    </row>
    <row r="3" spans="1:11" ht="45.75" customHeight="1" x14ac:dyDescent="0.2">
      <c r="A3" s="506" t="str">
        <f>Дц!C34</f>
        <v>Защита пола гофрокартоном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2">
        <v>1</v>
      </c>
      <c r="B6" s="40" t="str">
        <f>A3</f>
        <v>Защита пола гофрокартоном</v>
      </c>
      <c r="C6" s="34" t="s">
        <v>3</v>
      </c>
      <c r="D6" s="35">
        <f>Дц!E34</f>
        <v>308.39999999999998</v>
      </c>
      <c r="E6" s="35"/>
      <c r="F6" s="36">
        <f>D6*E6</f>
        <v>0</v>
      </c>
      <c r="I6">
        <v>206.08000440000001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2">
        <v>2</v>
      </c>
      <c r="B7" s="37"/>
      <c r="C7" s="34"/>
      <c r="D7" s="35"/>
      <c r="E7" s="35"/>
      <c r="F7" s="36"/>
      <c r="K7" t="e">
        <f>E7*J$6</f>
        <v>#DIV/0!</v>
      </c>
    </row>
    <row r="8" spans="1:11" ht="15.75" customHeight="1" x14ac:dyDescent="0.2">
      <c r="A8" s="3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308.39999999999998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139">
        <v>1</v>
      </c>
      <c r="B14" s="327" t="s">
        <v>172</v>
      </c>
      <c r="C14" s="328" t="s">
        <v>3</v>
      </c>
      <c r="D14" s="68">
        <f>D6*1.02</f>
        <v>314.57</v>
      </c>
      <c r="E14" s="329"/>
      <c r="F14" s="36">
        <f t="shared" ref="F14:F16" si="0">D14*E14</f>
        <v>0</v>
      </c>
    </row>
    <row r="15" spans="1:11" ht="15.75" customHeight="1" x14ac:dyDescent="0.2">
      <c r="A15" s="34">
        <v>2</v>
      </c>
      <c r="B15" s="327" t="s">
        <v>171</v>
      </c>
      <c r="C15" s="330" t="s">
        <v>254</v>
      </c>
      <c r="D15" s="339">
        <f>D6/30</f>
        <v>10.28</v>
      </c>
      <c r="E15" s="332"/>
      <c r="F15" s="36">
        <f t="shared" si="0"/>
        <v>0</v>
      </c>
    </row>
    <row r="16" spans="1:11" ht="15.75" customHeight="1" x14ac:dyDescent="0.2">
      <c r="A16" s="34">
        <v>3</v>
      </c>
      <c r="B16" s="327" t="s">
        <v>199</v>
      </c>
      <c r="C16" s="330" t="s">
        <v>3</v>
      </c>
      <c r="D16" s="339">
        <f>D6*1.2</f>
        <v>370.08</v>
      </c>
      <c r="E16" s="332"/>
      <c r="F16" s="36">
        <f t="shared" si="0"/>
        <v>0</v>
      </c>
    </row>
    <row r="17" spans="1:6" ht="15.75" customHeight="1" x14ac:dyDescent="0.2">
      <c r="A17" s="34">
        <v>4</v>
      </c>
      <c r="B17" s="138"/>
      <c r="C17" s="84"/>
      <c r="D17" s="85"/>
      <c r="E17" s="86"/>
      <c r="F17" s="36"/>
    </row>
    <row r="18" spans="1:6" ht="15.75" customHeight="1" x14ac:dyDescent="0.2">
      <c r="A18" s="34">
        <v>5</v>
      </c>
      <c r="B18" s="138"/>
      <c r="C18" s="84"/>
      <c r="D18" s="85"/>
      <c r="E18" s="86"/>
      <c r="F18" s="36"/>
    </row>
    <row r="19" spans="1:6" ht="15.75" customHeight="1" x14ac:dyDescent="0.2">
      <c r="A19" s="34">
        <v>6</v>
      </c>
      <c r="B19" s="137"/>
      <c r="C19" s="34"/>
      <c r="D19" s="64"/>
      <c r="E19" s="35"/>
      <c r="F19" s="36"/>
    </row>
    <row r="20" spans="1:6" ht="15.75" customHeight="1" x14ac:dyDescent="0.2">
      <c r="A20" s="34">
        <v>7</v>
      </c>
      <c r="B20" s="137" t="s">
        <v>14</v>
      </c>
      <c r="C20" s="34" t="s">
        <v>14</v>
      </c>
      <c r="D20" s="64"/>
      <c r="E20" s="35"/>
      <c r="F20" s="36"/>
    </row>
    <row r="21" spans="1:6" ht="15.75" customHeight="1" x14ac:dyDescent="0.2">
      <c r="A21" s="34">
        <v>8</v>
      </c>
      <c r="B21" s="137" t="s">
        <v>14</v>
      </c>
      <c r="C21" s="34" t="s">
        <v>14</v>
      </c>
      <c r="D21" s="64"/>
      <c r="E21" s="35"/>
      <c r="F21" s="36"/>
    </row>
    <row r="22" spans="1:6" ht="15.75" customHeight="1" x14ac:dyDescent="0.2">
      <c r="A22" s="34">
        <v>9</v>
      </c>
      <c r="B22" s="137"/>
      <c r="C22" s="34"/>
      <c r="D22" s="64"/>
      <c r="E22" s="35"/>
      <c r="F22" s="36"/>
    </row>
    <row r="23" spans="1:6" ht="15.75" customHeight="1" thickBot="1" x14ac:dyDescent="0.25">
      <c r="A23" s="63">
        <v>10</v>
      </c>
      <c r="B23" s="137"/>
      <c r="C23" s="63"/>
      <c r="D23" s="64"/>
      <c r="E23" s="6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308.39999999999998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м2</v>
      </c>
      <c r="D27" s="57">
        <f>D6</f>
        <v>308.39999999999998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м2</v>
      </c>
      <c r="D28" s="41">
        <f>D6</f>
        <v>308.39999999999998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308.39999999999998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161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251</v>
      </c>
      <c r="B41" s="504"/>
      <c r="C41" s="504"/>
      <c r="D41" s="504"/>
      <c r="E41" s="504"/>
      <c r="F41" s="504"/>
    </row>
    <row r="42" spans="1:8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3:F3"/>
    <mergeCell ref="C36:D36"/>
    <mergeCell ref="C1:F1"/>
    <mergeCell ref="A2:B2"/>
    <mergeCell ref="A11:B11"/>
    <mergeCell ref="A24:B24"/>
    <mergeCell ref="A29:B29"/>
    <mergeCell ref="C31:D31"/>
    <mergeCell ref="C32:D32"/>
    <mergeCell ref="C33:D33"/>
    <mergeCell ref="C34:D34"/>
    <mergeCell ref="C35:D35"/>
    <mergeCell ref="A43:B43"/>
    <mergeCell ref="C43:F43"/>
    <mergeCell ref="C37:D37"/>
    <mergeCell ref="C38:D38"/>
    <mergeCell ref="A40:B40"/>
    <mergeCell ref="C40:F40"/>
    <mergeCell ref="A41:B41"/>
    <mergeCell ref="C41:F4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P43" sqref="P43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48</v>
      </c>
      <c r="D2" s="24"/>
      <c r="E2" s="24"/>
      <c r="F2" s="24"/>
    </row>
    <row r="3" spans="1:11" ht="45.75" customHeight="1" x14ac:dyDescent="0.2">
      <c r="A3" s="506" t="str">
        <f>Дц!C49</f>
        <v>Защита пола гофрокартоном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07">
        <v>1</v>
      </c>
      <c r="B6" s="40" t="str">
        <f>A3</f>
        <v>Защита пола гофрокартоном</v>
      </c>
      <c r="C6" s="34" t="s">
        <v>3</v>
      </c>
      <c r="D6" s="35">
        <f>Дц!E49</f>
        <v>10.5</v>
      </c>
      <c r="E6" s="35"/>
      <c r="F6" s="36">
        <f>D6*E6</f>
        <v>0</v>
      </c>
      <c r="I6">
        <v>206.08000440000001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07">
        <v>2</v>
      </c>
      <c r="B7" s="37"/>
      <c r="C7" s="34"/>
      <c r="D7" s="35"/>
      <c r="E7" s="35"/>
      <c r="F7" s="36"/>
      <c r="K7" t="e">
        <f>E7*J$6</f>
        <v>#DIV/0!</v>
      </c>
    </row>
    <row r="8" spans="1:11" ht="15.75" customHeight="1" x14ac:dyDescent="0.2">
      <c r="A8" s="307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307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07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10.5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139">
        <v>1</v>
      </c>
      <c r="B14" s="327" t="s">
        <v>172</v>
      </c>
      <c r="C14" s="328" t="s">
        <v>3</v>
      </c>
      <c r="D14" s="68">
        <f>D6*1.02</f>
        <v>10.71</v>
      </c>
      <c r="E14" s="329"/>
      <c r="F14" s="36">
        <f t="shared" ref="F14:F16" si="0">D14*E14</f>
        <v>0</v>
      </c>
    </row>
    <row r="15" spans="1:11" ht="15.75" customHeight="1" x14ac:dyDescent="0.2">
      <c r="A15" s="34">
        <v>2</v>
      </c>
      <c r="B15" s="327" t="s">
        <v>171</v>
      </c>
      <c r="C15" s="330" t="s">
        <v>254</v>
      </c>
      <c r="D15" s="339">
        <f>D6/30</f>
        <v>0.35</v>
      </c>
      <c r="E15" s="332"/>
      <c r="F15" s="36">
        <f t="shared" si="0"/>
        <v>0</v>
      </c>
    </row>
    <row r="16" spans="1:11" ht="15.75" customHeight="1" x14ac:dyDescent="0.2">
      <c r="A16" s="34">
        <v>3</v>
      </c>
      <c r="B16" s="327" t="s">
        <v>199</v>
      </c>
      <c r="C16" s="330" t="s">
        <v>3</v>
      </c>
      <c r="D16" s="339">
        <f>D6*1.2</f>
        <v>12.6</v>
      </c>
      <c r="E16" s="332"/>
      <c r="F16" s="36">
        <f t="shared" si="0"/>
        <v>0</v>
      </c>
    </row>
    <row r="17" spans="1:6" ht="15.75" customHeight="1" x14ac:dyDescent="0.2">
      <c r="A17" s="34">
        <v>4</v>
      </c>
      <c r="B17" s="138"/>
      <c r="C17" s="84"/>
      <c r="D17" s="85"/>
      <c r="E17" s="86"/>
      <c r="F17" s="36"/>
    </row>
    <row r="18" spans="1:6" ht="15.75" customHeight="1" x14ac:dyDescent="0.2">
      <c r="A18" s="34">
        <v>5</v>
      </c>
      <c r="B18" s="138"/>
      <c r="C18" s="84"/>
      <c r="D18" s="85"/>
      <c r="E18" s="86"/>
      <c r="F18" s="36"/>
    </row>
    <row r="19" spans="1:6" ht="15.75" customHeight="1" x14ac:dyDescent="0.2">
      <c r="A19" s="34">
        <v>6</v>
      </c>
      <c r="B19" s="137"/>
      <c r="C19" s="34"/>
      <c r="D19" s="64"/>
      <c r="E19" s="35"/>
      <c r="F19" s="36"/>
    </row>
    <row r="20" spans="1:6" ht="15.75" customHeight="1" x14ac:dyDescent="0.2">
      <c r="A20" s="34">
        <v>7</v>
      </c>
      <c r="B20" s="137" t="s">
        <v>14</v>
      </c>
      <c r="C20" s="34" t="s">
        <v>14</v>
      </c>
      <c r="D20" s="64"/>
      <c r="E20" s="35"/>
      <c r="F20" s="36"/>
    </row>
    <row r="21" spans="1:6" ht="15.75" customHeight="1" x14ac:dyDescent="0.2">
      <c r="A21" s="34">
        <v>8</v>
      </c>
      <c r="B21" s="137" t="s">
        <v>14</v>
      </c>
      <c r="C21" s="34" t="s">
        <v>14</v>
      </c>
      <c r="D21" s="64"/>
      <c r="E21" s="35"/>
      <c r="F21" s="36"/>
    </row>
    <row r="22" spans="1:6" ht="15.75" customHeight="1" x14ac:dyDescent="0.2">
      <c r="A22" s="34">
        <v>9</v>
      </c>
      <c r="B22" s="137"/>
      <c r="C22" s="34"/>
      <c r="D22" s="64"/>
      <c r="E22" s="35"/>
      <c r="F22" s="36"/>
    </row>
    <row r="23" spans="1:6" ht="15.75" customHeight="1" thickBot="1" x14ac:dyDescent="0.25">
      <c r="A23" s="63">
        <v>10</v>
      </c>
      <c r="B23" s="137"/>
      <c r="C23" s="63"/>
      <c r="D23" s="64"/>
      <c r="E23" s="6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10.5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м2</v>
      </c>
      <c r="D27" s="57">
        <f>D6</f>
        <v>10.5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м2</v>
      </c>
      <c r="D28" s="41">
        <f>D6</f>
        <v>10.5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10.5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161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251</v>
      </c>
      <c r="B41" s="504"/>
      <c r="C41" s="504"/>
      <c r="D41" s="504"/>
      <c r="E41" s="504"/>
      <c r="F41" s="504"/>
    </row>
    <row r="42" spans="1:8" ht="15" x14ac:dyDescent="0.25">
      <c r="A42" s="306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7:D37"/>
    <mergeCell ref="C38:D38"/>
    <mergeCell ref="A40:B40"/>
    <mergeCell ref="C40:F40"/>
    <mergeCell ref="A41:B41"/>
    <mergeCell ref="C41:F41"/>
    <mergeCell ref="C36:D36"/>
    <mergeCell ref="C1:F1"/>
    <mergeCell ref="A2:B2"/>
    <mergeCell ref="A3:F3"/>
    <mergeCell ref="A11:B11"/>
    <mergeCell ref="A24:B24"/>
    <mergeCell ref="A29:B29"/>
    <mergeCell ref="C31:D31"/>
    <mergeCell ref="C32:D32"/>
    <mergeCell ref="C33:D33"/>
    <mergeCell ref="C34:D34"/>
    <mergeCell ref="C35:D3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P43" sqref="P43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49</v>
      </c>
      <c r="D2" s="24"/>
      <c r="E2" s="24"/>
      <c r="F2" s="24"/>
    </row>
    <row r="3" spans="1:11" ht="45.75" customHeight="1" x14ac:dyDescent="0.2">
      <c r="A3" s="506" t="str">
        <f>Дц!C63</f>
        <v>Защита пола гофрокартоном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07">
        <v>1</v>
      </c>
      <c r="B6" s="40" t="str">
        <f>A3</f>
        <v>Защита пола гофрокартоном</v>
      </c>
      <c r="C6" s="34" t="s">
        <v>3</v>
      </c>
      <c r="D6" s="35">
        <f>Дц!E63</f>
        <v>23.5</v>
      </c>
      <c r="E6" s="35"/>
      <c r="F6" s="36">
        <f>D6*E6</f>
        <v>0</v>
      </c>
      <c r="I6">
        <v>206.08000440000001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07">
        <v>2</v>
      </c>
      <c r="B7" s="37"/>
      <c r="C7" s="34"/>
      <c r="D7" s="35"/>
      <c r="E7" s="35"/>
      <c r="F7" s="36"/>
      <c r="K7" t="e">
        <f>E7*J$6</f>
        <v>#DIV/0!</v>
      </c>
    </row>
    <row r="8" spans="1:11" ht="15.75" customHeight="1" x14ac:dyDescent="0.2">
      <c r="A8" s="307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307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07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23.5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139">
        <v>1</v>
      </c>
      <c r="B14" s="327" t="s">
        <v>172</v>
      </c>
      <c r="C14" s="328" t="s">
        <v>3</v>
      </c>
      <c r="D14" s="68">
        <f>D6*1.02</f>
        <v>23.97</v>
      </c>
      <c r="E14" s="329"/>
      <c r="F14" s="36">
        <f t="shared" ref="F14:F16" si="0">D14*E14</f>
        <v>0</v>
      </c>
    </row>
    <row r="15" spans="1:11" ht="15.75" customHeight="1" x14ac:dyDescent="0.2">
      <c r="A15" s="34">
        <v>2</v>
      </c>
      <c r="B15" s="327" t="s">
        <v>171</v>
      </c>
      <c r="C15" s="330" t="s">
        <v>254</v>
      </c>
      <c r="D15" s="339">
        <f>D6/30</f>
        <v>0.78</v>
      </c>
      <c r="E15" s="332"/>
      <c r="F15" s="36">
        <f t="shared" si="0"/>
        <v>0</v>
      </c>
    </row>
    <row r="16" spans="1:11" ht="15.75" customHeight="1" x14ac:dyDescent="0.2">
      <c r="A16" s="34">
        <v>3</v>
      </c>
      <c r="B16" s="327" t="s">
        <v>199</v>
      </c>
      <c r="C16" s="330" t="s">
        <v>3</v>
      </c>
      <c r="D16" s="339">
        <f>D6*1.2</f>
        <v>28.2</v>
      </c>
      <c r="E16" s="332"/>
      <c r="F16" s="36">
        <f t="shared" si="0"/>
        <v>0</v>
      </c>
    </row>
    <row r="17" spans="1:6" ht="15.75" customHeight="1" x14ac:dyDescent="0.2">
      <c r="A17" s="34">
        <v>4</v>
      </c>
      <c r="B17" s="138"/>
      <c r="C17" s="84"/>
      <c r="D17" s="85"/>
      <c r="E17" s="86"/>
      <c r="F17" s="36"/>
    </row>
    <row r="18" spans="1:6" ht="15.75" customHeight="1" x14ac:dyDescent="0.2">
      <c r="A18" s="34">
        <v>5</v>
      </c>
      <c r="B18" s="138"/>
      <c r="C18" s="84"/>
      <c r="D18" s="85"/>
      <c r="E18" s="86"/>
      <c r="F18" s="36"/>
    </row>
    <row r="19" spans="1:6" ht="15.75" customHeight="1" x14ac:dyDescent="0.2">
      <c r="A19" s="34">
        <v>6</v>
      </c>
      <c r="B19" s="137"/>
      <c r="C19" s="34"/>
      <c r="D19" s="64"/>
      <c r="E19" s="35"/>
      <c r="F19" s="36"/>
    </row>
    <row r="20" spans="1:6" ht="15.75" customHeight="1" x14ac:dyDescent="0.2">
      <c r="A20" s="34">
        <v>7</v>
      </c>
      <c r="B20" s="137" t="s">
        <v>14</v>
      </c>
      <c r="C20" s="34" t="s">
        <v>14</v>
      </c>
      <c r="D20" s="64"/>
      <c r="E20" s="35"/>
      <c r="F20" s="36"/>
    </row>
    <row r="21" spans="1:6" ht="15.75" customHeight="1" x14ac:dyDescent="0.2">
      <c r="A21" s="34">
        <v>8</v>
      </c>
      <c r="B21" s="137" t="s">
        <v>14</v>
      </c>
      <c r="C21" s="34" t="s">
        <v>14</v>
      </c>
      <c r="D21" s="64"/>
      <c r="E21" s="35"/>
      <c r="F21" s="36"/>
    </row>
    <row r="22" spans="1:6" ht="15.75" customHeight="1" x14ac:dyDescent="0.2">
      <c r="A22" s="34">
        <v>9</v>
      </c>
      <c r="B22" s="137"/>
      <c r="C22" s="34"/>
      <c r="D22" s="64"/>
      <c r="E22" s="35"/>
      <c r="F22" s="36"/>
    </row>
    <row r="23" spans="1:6" ht="15.75" customHeight="1" thickBot="1" x14ac:dyDescent="0.25">
      <c r="A23" s="63">
        <v>10</v>
      </c>
      <c r="B23" s="137"/>
      <c r="C23" s="63"/>
      <c r="D23" s="64"/>
      <c r="E23" s="6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23.5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м2</v>
      </c>
      <c r="D27" s="57">
        <f>D6</f>
        <v>23.5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м2</v>
      </c>
      <c r="D28" s="41">
        <f>D6</f>
        <v>23.5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23.5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161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251</v>
      </c>
      <c r="B41" s="504"/>
      <c r="C41" s="504"/>
      <c r="D41" s="504"/>
      <c r="E41" s="504"/>
      <c r="F41" s="504"/>
    </row>
    <row r="42" spans="1:8" ht="15" x14ac:dyDescent="0.25">
      <c r="A42" s="306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7:D37"/>
    <mergeCell ref="C38:D38"/>
    <mergeCell ref="A40:B40"/>
    <mergeCell ref="C40:F40"/>
    <mergeCell ref="A41:B41"/>
    <mergeCell ref="C41:F41"/>
    <mergeCell ref="C36:D36"/>
    <mergeCell ref="C1:F1"/>
    <mergeCell ref="A2:B2"/>
    <mergeCell ref="A3:F3"/>
    <mergeCell ref="A11:B11"/>
    <mergeCell ref="A24:B24"/>
    <mergeCell ref="A29:B29"/>
    <mergeCell ref="C31:D31"/>
    <mergeCell ref="C32:D32"/>
    <mergeCell ref="C33:D33"/>
    <mergeCell ref="C34:D34"/>
    <mergeCell ref="C35:D3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P43" sqref="P43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 t="s">
        <v>14</v>
      </c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53</v>
      </c>
      <c r="D2" s="24"/>
      <c r="E2" s="24"/>
      <c r="F2" s="24"/>
    </row>
    <row r="3" spans="1:11" ht="45.75" customHeight="1" x14ac:dyDescent="0.2">
      <c r="A3" s="506" t="str">
        <f>Дц!C52</f>
        <v xml:space="preserve">Монтаж противопожарных перегородок  из ГКЛ двусторонних в два слоя 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2">
        <v>1</v>
      </c>
      <c r="B6" s="40" t="s">
        <v>219</v>
      </c>
      <c r="C6" s="34" t="s">
        <v>3</v>
      </c>
      <c r="D6" s="35">
        <f>Дц!E52</f>
        <v>79.22</v>
      </c>
      <c r="E6" s="35"/>
      <c r="F6" s="36">
        <f>D6*E6</f>
        <v>0</v>
      </c>
      <c r="I6">
        <v>6135.4768252365002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2">
        <v>2</v>
      </c>
      <c r="B7" s="37" t="s">
        <v>218</v>
      </c>
      <c r="C7" s="34" t="s">
        <v>3</v>
      </c>
      <c r="D7" s="35">
        <f>D6</f>
        <v>79.22</v>
      </c>
      <c r="E7" s="35"/>
      <c r="F7" s="36">
        <f>D7*E7</f>
        <v>0</v>
      </c>
      <c r="K7" t="e">
        <f>E7*J$6</f>
        <v>#DIV/0!</v>
      </c>
    </row>
    <row r="8" spans="1:11" ht="15.75" customHeight="1" x14ac:dyDescent="0.2">
      <c r="A8" s="32">
        <v>3</v>
      </c>
      <c r="B8" s="33" t="s">
        <v>40</v>
      </c>
      <c r="C8" s="38" t="s">
        <v>3</v>
      </c>
      <c r="D8" s="35">
        <f>D6</f>
        <v>79.22</v>
      </c>
      <c r="E8" s="35"/>
      <c r="F8" s="39">
        <f>D8*E8</f>
        <v>0</v>
      </c>
      <c r="K8" t="e">
        <f>E8*J$6</f>
        <v>#DIV/0!</v>
      </c>
    </row>
    <row r="9" spans="1:11" ht="15.75" customHeight="1" x14ac:dyDescent="0.2">
      <c r="A9" s="32">
        <v>4</v>
      </c>
      <c r="B9" s="40"/>
      <c r="C9" s="38"/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79.22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32">
        <v>1</v>
      </c>
      <c r="B14" s="66" t="s">
        <v>217</v>
      </c>
      <c r="C14" s="67" t="s">
        <v>3</v>
      </c>
      <c r="D14" s="68">
        <f>D7*2.1*2</f>
        <v>332.72</v>
      </c>
      <c r="E14" s="69"/>
      <c r="F14" s="36">
        <f t="shared" ref="F14:F22" si="0">D14*E14</f>
        <v>0</v>
      </c>
    </row>
    <row r="15" spans="1:11" ht="15.75" customHeight="1" x14ac:dyDescent="0.2">
      <c r="A15" s="32">
        <v>2</v>
      </c>
      <c r="B15" s="70" t="s">
        <v>32</v>
      </c>
      <c r="C15" s="71" t="s">
        <v>5</v>
      </c>
      <c r="D15" s="68">
        <f>D7*2</f>
        <v>158.44</v>
      </c>
      <c r="E15" s="72"/>
      <c r="F15" s="36">
        <f t="shared" si="0"/>
        <v>0</v>
      </c>
    </row>
    <row r="16" spans="1:11" ht="15.75" customHeight="1" x14ac:dyDescent="0.2">
      <c r="A16" s="32">
        <v>3</v>
      </c>
      <c r="B16" s="70" t="s">
        <v>33</v>
      </c>
      <c r="C16" s="71" t="s">
        <v>5</v>
      </c>
      <c r="D16" s="68">
        <f>D7*3</f>
        <v>237.66</v>
      </c>
      <c r="E16" s="72"/>
      <c r="F16" s="36">
        <f t="shared" si="0"/>
        <v>0</v>
      </c>
    </row>
    <row r="17" spans="1:6" ht="15.75" customHeight="1" x14ac:dyDescent="0.2">
      <c r="A17" s="32">
        <v>4</v>
      </c>
      <c r="B17" s="70" t="s">
        <v>34</v>
      </c>
      <c r="C17" s="71" t="s">
        <v>7</v>
      </c>
      <c r="D17" s="224">
        <f>D7*2.7</f>
        <v>214</v>
      </c>
      <c r="E17" s="72"/>
      <c r="F17" s="36">
        <f t="shared" si="0"/>
        <v>0</v>
      </c>
    </row>
    <row r="18" spans="1:6" ht="15.75" customHeight="1" x14ac:dyDescent="0.2">
      <c r="A18" s="32">
        <v>5</v>
      </c>
      <c r="B18" s="70" t="s">
        <v>35</v>
      </c>
      <c r="C18" s="71" t="s">
        <v>7</v>
      </c>
      <c r="D18" s="224">
        <f>D7*27*4</f>
        <v>8556</v>
      </c>
      <c r="E18" s="72"/>
      <c r="F18" s="36">
        <f t="shared" si="0"/>
        <v>0</v>
      </c>
    </row>
    <row r="19" spans="1:6" ht="15.75" customHeight="1" x14ac:dyDescent="0.2">
      <c r="A19" s="32">
        <v>6</v>
      </c>
      <c r="B19" s="70" t="s">
        <v>36</v>
      </c>
      <c r="C19" s="71" t="s">
        <v>7</v>
      </c>
      <c r="D19" s="225">
        <f>1.5*D7</f>
        <v>119</v>
      </c>
      <c r="E19" s="73"/>
      <c r="F19" s="36">
        <f t="shared" si="0"/>
        <v>0</v>
      </c>
    </row>
    <row r="20" spans="1:6" ht="15.75" customHeight="1" x14ac:dyDescent="0.2">
      <c r="A20" s="32">
        <v>7</v>
      </c>
      <c r="B20" s="70" t="s">
        <v>264</v>
      </c>
      <c r="C20" s="71" t="s">
        <v>5</v>
      </c>
      <c r="D20" s="68">
        <f>D7*1.1*2</f>
        <v>174.28</v>
      </c>
      <c r="E20" s="72"/>
      <c r="F20" s="36">
        <f t="shared" si="0"/>
        <v>0</v>
      </c>
    </row>
    <row r="21" spans="1:6" ht="15.75" customHeight="1" x14ac:dyDescent="0.2">
      <c r="A21" s="32">
        <v>8</v>
      </c>
      <c r="B21" s="70" t="s">
        <v>267</v>
      </c>
      <c r="C21" s="71" t="s">
        <v>38</v>
      </c>
      <c r="D21" s="68">
        <f>D7*0.45</f>
        <v>35.65</v>
      </c>
      <c r="E21" s="72"/>
      <c r="F21" s="36">
        <f t="shared" si="0"/>
        <v>0</v>
      </c>
    </row>
    <row r="22" spans="1:6" ht="15.75" customHeight="1" x14ac:dyDescent="0.2">
      <c r="A22" s="32">
        <v>9</v>
      </c>
      <c r="B22" s="74" t="s">
        <v>271</v>
      </c>
      <c r="C22" s="75" t="s">
        <v>3</v>
      </c>
      <c r="D22" s="68">
        <f>D6</f>
        <v>79.22</v>
      </c>
      <c r="E22" s="72"/>
      <c r="F22" s="36">
        <f t="shared" si="0"/>
        <v>0</v>
      </c>
    </row>
    <row r="23" spans="1:6" ht="15.75" customHeight="1" thickBot="1" x14ac:dyDescent="0.25">
      <c r="A23" s="32">
        <v>10</v>
      </c>
      <c r="B23" s="61"/>
      <c r="C23" s="63"/>
      <c r="D23" s="64"/>
      <c r="E23" s="6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79.22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м2</v>
      </c>
      <c r="D27" s="57">
        <f>D6</f>
        <v>79.22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м2</v>
      </c>
      <c r="D28" s="41">
        <f>D6</f>
        <v>79.22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79.22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E35*F34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251</v>
      </c>
      <c r="B41" s="504"/>
      <c r="C41" s="504"/>
      <c r="D41" s="504"/>
      <c r="E41" s="504"/>
      <c r="F41" s="504"/>
    </row>
    <row r="42" spans="1:8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2:D32"/>
    <mergeCell ref="A24:B24"/>
    <mergeCell ref="A29:B29"/>
    <mergeCell ref="C38:D38"/>
    <mergeCell ref="A40:B40"/>
    <mergeCell ref="C40:F40"/>
    <mergeCell ref="A41:B41"/>
    <mergeCell ref="C41:F41"/>
    <mergeCell ref="C1:F1"/>
    <mergeCell ref="A2:B2"/>
    <mergeCell ref="A11:B11"/>
    <mergeCell ref="C31:D31"/>
    <mergeCell ref="C37:D37"/>
    <mergeCell ref="C33:D33"/>
    <mergeCell ref="C34:D34"/>
    <mergeCell ref="C35:D35"/>
    <mergeCell ref="C36:D36"/>
    <mergeCell ref="A3:F3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P43" sqref="P43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 t="s">
        <v>14</v>
      </c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53_1</v>
      </c>
      <c r="D2" s="24"/>
      <c r="E2" s="24"/>
      <c r="F2" s="24"/>
    </row>
    <row r="3" spans="1:11" ht="45.75" customHeight="1" x14ac:dyDescent="0.2">
      <c r="A3" s="506" t="str">
        <f>Дц!C53</f>
        <v>Монтаж противопожарных перегородок  из ГКЛ двусторонних в два слоя, примыкающим к стенам ТЦ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11">
        <v>1</v>
      </c>
      <c r="B6" s="40" t="s">
        <v>219</v>
      </c>
      <c r="C6" s="34" t="s">
        <v>3</v>
      </c>
      <c r="D6" s="35">
        <f>Дц!E53</f>
        <v>58.51</v>
      </c>
      <c r="E6" s="35"/>
      <c r="F6" s="36">
        <f>D6*E6</f>
        <v>0</v>
      </c>
      <c r="I6">
        <v>6135.4768252365002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11">
        <v>2</v>
      </c>
      <c r="B7" s="37" t="s">
        <v>218</v>
      </c>
      <c r="C7" s="34" t="s">
        <v>3</v>
      </c>
      <c r="D7" s="35">
        <f>D6</f>
        <v>58.51</v>
      </c>
      <c r="E7" s="35"/>
      <c r="F7" s="36">
        <f>D7*E7</f>
        <v>0</v>
      </c>
      <c r="K7" t="e">
        <f>E7*J$6</f>
        <v>#DIV/0!</v>
      </c>
    </row>
    <row r="8" spans="1:11" ht="15.75" customHeight="1" x14ac:dyDescent="0.2">
      <c r="A8" s="311">
        <v>3</v>
      </c>
      <c r="B8" s="33" t="s">
        <v>40</v>
      </c>
      <c r="C8" s="38" t="s">
        <v>3</v>
      </c>
      <c r="D8" s="35">
        <f>D6</f>
        <v>58.51</v>
      </c>
      <c r="E8" s="35"/>
      <c r="F8" s="39">
        <f>D8*E8</f>
        <v>0</v>
      </c>
      <c r="K8" t="e">
        <f>E8*J$6</f>
        <v>#DIV/0!</v>
      </c>
    </row>
    <row r="9" spans="1:11" ht="15.75" customHeight="1" x14ac:dyDescent="0.2">
      <c r="A9" s="311">
        <v>4</v>
      </c>
      <c r="B9" s="40"/>
      <c r="C9" s="38"/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11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58.51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311">
        <v>1</v>
      </c>
      <c r="B14" s="66" t="s">
        <v>217</v>
      </c>
      <c r="C14" s="67" t="s">
        <v>3</v>
      </c>
      <c r="D14" s="68">
        <f>D7*1.05*3</f>
        <v>184.31</v>
      </c>
      <c r="E14" s="69"/>
      <c r="F14" s="36">
        <f t="shared" ref="F14:F22" si="0">D14*E14</f>
        <v>0</v>
      </c>
    </row>
    <row r="15" spans="1:11" ht="15.75" customHeight="1" x14ac:dyDescent="0.2">
      <c r="A15" s="311">
        <v>2</v>
      </c>
      <c r="B15" s="70" t="s">
        <v>32</v>
      </c>
      <c r="C15" s="71" t="s">
        <v>5</v>
      </c>
      <c r="D15" s="68">
        <f>D7*2</f>
        <v>117.02</v>
      </c>
      <c r="E15" s="72"/>
      <c r="F15" s="36">
        <f t="shared" si="0"/>
        <v>0</v>
      </c>
    </row>
    <row r="16" spans="1:11" ht="15.75" customHeight="1" x14ac:dyDescent="0.2">
      <c r="A16" s="311">
        <v>3</v>
      </c>
      <c r="B16" s="70" t="s">
        <v>33</v>
      </c>
      <c r="C16" s="71" t="s">
        <v>5</v>
      </c>
      <c r="D16" s="68">
        <f>D7*3</f>
        <v>175.53</v>
      </c>
      <c r="E16" s="72"/>
      <c r="F16" s="36">
        <f t="shared" si="0"/>
        <v>0</v>
      </c>
    </row>
    <row r="17" spans="1:6" ht="15.75" customHeight="1" x14ac:dyDescent="0.2">
      <c r="A17" s="311">
        <v>4</v>
      </c>
      <c r="B17" s="70" t="s">
        <v>34</v>
      </c>
      <c r="C17" s="71" t="s">
        <v>7</v>
      </c>
      <c r="D17" s="224">
        <f>D7*2.7</f>
        <v>158</v>
      </c>
      <c r="E17" s="72"/>
      <c r="F17" s="36">
        <f t="shared" si="0"/>
        <v>0</v>
      </c>
    </row>
    <row r="18" spans="1:6" ht="15.75" customHeight="1" x14ac:dyDescent="0.2">
      <c r="A18" s="311">
        <v>5</v>
      </c>
      <c r="B18" s="70" t="s">
        <v>35</v>
      </c>
      <c r="C18" s="71" t="s">
        <v>7</v>
      </c>
      <c r="D18" s="224">
        <f>D7*27*3</f>
        <v>4739</v>
      </c>
      <c r="E18" s="72"/>
      <c r="F18" s="36">
        <f t="shared" si="0"/>
        <v>0</v>
      </c>
    </row>
    <row r="19" spans="1:6" ht="15.75" customHeight="1" x14ac:dyDescent="0.2">
      <c r="A19" s="311">
        <v>6</v>
      </c>
      <c r="B19" s="70" t="s">
        <v>36</v>
      </c>
      <c r="C19" s="71" t="s">
        <v>7</v>
      </c>
      <c r="D19" s="225">
        <f>1.5*D7</f>
        <v>88</v>
      </c>
      <c r="E19" s="73"/>
      <c r="F19" s="36">
        <f t="shared" si="0"/>
        <v>0</v>
      </c>
    </row>
    <row r="20" spans="1:6" ht="15.75" customHeight="1" x14ac:dyDescent="0.2">
      <c r="A20" s="311">
        <v>7</v>
      </c>
      <c r="B20" s="70" t="s">
        <v>264</v>
      </c>
      <c r="C20" s="71" t="s">
        <v>5</v>
      </c>
      <c r="D20" s="68">
        <f>D7*1.1*2</f>
        <v>128.72</v>
      </c>
      <c r="E20" s="72"/>
      <c r="F20" s="36">
        <f t="shared" si="0"/>
        <v>0</v>
      </c>
    </row>
    <row r="21" spans="1:6" ht="15.75" customHeight="1" x14ac:dyDescent="0.2">
      <c r="A21" s="311">
        <v>8</v>
      </c>
      <c r="B21" s="70" t="s">
        <v>267</v>
      </c>
      <c r="C21" s="71" t="s">
        <v>38</v>
      </c>
      <c r="D21" s="68">
        <f>D7*0.45</f>
        <v>26.33</v>
      </c>
      <c r="E21" s="72"/>
      <c r="F21" s="36">
        <f t="shared" si="0"/>
        <v>0</v>
      </c>
    </row>
    <row r="22" spans="1:6" ht="15.75" customHeight="1" x14ac:dyDescent="0.2">
      <c r="A22" s="311">
        <v>9</v>
      </c>
      <c r="B22" s="74" t="s">
        <v>271</v>
      </c>
      <c r="C22" s="75" t="s">
        <v>3</v>
      </c>
      <c r="D22" s="68">
        <f>D6</f>
        <v>58.51</v>
      </c>
      <c r="E22" s="72"/>
      <c r="F22" s="36">
        <f t="shared" si="0"/>
        <v>0</v>
      </c>
    </row>
    <row r="23" spans="1:6" ht="15.75" customHeight="1" thickBot="1" x14ac:dyDescent="0.25">
      <c r="A23" s="311">
        <v>10</v>
      </c>
      <c r="B23" s="61"/>
      <c r="C23" s="63"/>
      <c r="D23" s="64"/>
      <c r="E23" s="6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58.51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м2</v>
      </c>
      <c r="D27" s="57">
        <f>D6</f>
        <v>58.51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м2</v>
      </c>
      <c r="D28" s="41">
        <f>D6</f>
        <v>58.51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58.51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E35*F34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251</v>
      </c>
      <c r="B41" s="504"/>
      <c r="C41" s="504"/>
      <c r="D41" s="504"/>
      <c r="E41" s="504"/>
      <c r="F41" s="504"/>
    </row>
    <row r="42" spans="1:8" ht="15" x14ac:dyDescent="0.25">
      <c r="A42" s="310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7:D37"/>
    <mergeCell ref="C38:D38"/>
    <mergeCell ref="A40:B40"/>
    <mergeCell ref="C40:F40"/>
    <mergeCell ref="A41:B41"/>
    <mergeCell ref="C41:F41"/>
    <mergeCell ref="C36:D36"/>
    <mergeCell ref="C1:F1"/>
    <mergeCell ref="A2:B2"/>
    <mergeCell ref="A3:F3"/>
    <mergeCell ref="A11:B11"/>
    <mergeCell ref="A24:B24"/>
    <mergeCell ref="A29:B29"/>
    <mergeCell ref="C31:D31"/>
    <mergeCell ref="C32:D32"/>
    <mergeCell ref="C33:D33"/>
    <mergeCell ref="C34:D34"/>
    <mergeCell ref="C35:D35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7" zoomScaleNormal="100" workbookViewId="0">
      <selection activeCell="B16" sqref="B16"/>
    </sheetView>
  </sheetViews>
  <sheetFormatPr defaultRowHeight="12.75" x14ac:dyDescent="0.2"/>
  <cols>
    <col min="1" max="1" width="5.85546875" style="147" customWidth="1"/>
    <col min="2" max="2" width="52.140625" style="147" customWidth="1"/>
    <col min="3" max="3" width="10.28515625" style="147" customWidth="1"/>
    <col min="4" max="4" width="10.85546875" style="147" customWidth="1"/>
    <col min="5" max="5" width="11" style="147" customWidth="1"/>
    <col min="6" max="6" width="14.140625" style="147" customWidth="1"/>
    <col min="7" max="13" width="0" style="147" hidden="1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58</v>
      </c>
      <c r="D2" s="192"/>
      <c r="E2" s="192"/>
      <c r="F2" s="192"/>
    </row>
    <row r="3" spans="1:11" ht="45.75" customHeight="1" x14ac:dyDescent="0.2">
      <c r="A3" s="517" t="str">
        <f>Дц!C28</f>
        <v>Монтаж полов из плитки керамической ДАЙСЕН АНТРАЦИТ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x14ac:dyDescent="0.2">
      <c r="A6" s="185">
        <v>1</v>
      </c>
      <c r="B6" s="40" t="s">
        <v>78</v>
      </c>
      <c r="C6" s="189" t="s">
        <v>3</v>
      </c>
      <c r="D6" s="188">
        <f>Дц!E28</f>
        <v>333.4</v>
      </c>
      <c r="E6" s="188"/>
      <c r="F6" s="182">
        <f>D6*E6</f>
        <v>0</v>
      </c>
      <c r="I6" s="147">
        <v>87832.597391999996</v>
      </c>
      <c r="J6" s="147" t="e">
        <f>(I6-F28)/F11</f>
        <v>#DIV/0!</v>
      </c>
      <c r="K6" s="147" t="e">
        <f>E6*J$6</f>
        <v>#DIV/0!</v>
      </c>
    </row>
    <row r="7" spans="1:11" ht="15.75" customHeight="1" x14ac:dyDescent="0.2">
      <c r="A7" s="185">
        <v>2</v>
      </c>
      <c r="B7" s="37" t="s">
        <v>153</v>
      </c>
      <c r="C7" s="189" t="s">
        <v>3</v>
      </c>
      <c r="D7" s="188">
        <f>D6</f>
        <v>333.4</v>
      </c>
      <c r="E7" s="188"/>
      <c r="F7" s="182">
        <f>D7*E7</f>
        <v>0</v>
      </c>
      <c r="K7" s="147" t="e">
        <f>E7*J$6</f>
        <v>#DIV/0!</v>
      </c>
    </row>
    <row r="8" spans="1:11" ht="15.75" customHeight="1" x14ac:dyDescent="0.2">
      <c r="A8" s="185">
        <v>3</v>
      </c>
      <c r="B8" s="37" t="s">
        <v>388</v>
      </c>
      <c r="C8" s="189" t="s">
        <v>3</v>
      </c>
      <c r="D8" s="188">
        <f>D7</f>
        <v>333.4</v>
      </c>
      <c r="E8" s="188"/>
      <c r="F8" s="161">
        <f>D8*E8</f>
        <v>0</v>
      </c>
      <c r="K8" s="147" t="e">
        <f>E8*J$6</f>
        <v>#DIV/0!</v>
      </c>
    </row>
    <row r="9" spans="1:11" ht="15.75" customHeight="1" x14ac:dyDescent="0.2">
      <c r="A9" s="185">
        <v>4</v>
      </c>
      <c r="B9" s="40" t="s">
        <v>14</v>
      </c>
      <c r="C9" s="164" t="s">
        <v>14</v>
      </c>
      <c r="D9" s="188"/>
      <c r="E9" s="188"/>
      <c r="F9" s="161"/>
      <c r="K9" s="147" t="e">
        <f>E9*J$6</f>
        <v>#DIV/0!</v>
      </c>
    </row>
    <row r="10" spans="1:11" ht="15.75" customHeight="1" thickBot="1" x14ac:dyDescent="0.25">
      <c r="A10" s="185">
        <v>5</v>
      </c>
      <c r="B10" s="40"/>
      <c r="C10" s="164"/>
      <c r="D10" s="163"/>
      <c r="E10" s="162"/>
      <c r="F10" s="161"/>
      <c r="K10" s="147" t="e">
        <f>E10*J$6</f>
        <v>#DIV/0!</v>
      </c>
    </row>
    <row r="11" spans="1:11" ht="15.75" customHeight="1" thickBot="1" x14ac:dyDescent="0.3">
      <c r="A11" s="513" t="s">
        <v>21</v>
      </c>
      <c r="B11" s="514"/>
      <c r="C11" s="187"/>
      <c r="D11" s="159">
        <f>D6</f>
        <v>333.4</v>
      </c>
      <c r="E11" s="158">
        <f>F11/D11</f>
        <v>0</v>
      </c>
      <c r="F11" s="157">
        <f>SUM(F6:F10)</f>
        <v>0</v>
      </c>
    </row>
    <row r="12" spans="1:11" ht="15.75" customHeight="1" thickBot="1" x14ac:dyDescent="0.3">
      <c r="A12" s="180"/>
      <c r="B12" s="179"/>
      <c r="C12" s="179"/>
      <c r="D12" s="178"/>
      <c r="E12" s="178"/>
      <c r="F12" s="178"/>
    </row>
    <row r="13" spans="1:11" ht="32.25" thickBot="1" x14ac:dyDescent="0.25">
      <c r="A13" s="177" t="s">
        <v>15</v>
      </c>
      <c r="B13" s="176" t="s">
        <v>22</v>
      </c>
      <c r="C13" s="186" t="s">
        <v>17</v>
      </c>
      <c r="D13" s="174" t="s">
        <v>18</v>
      </c>
      <c r="E13" s="174" t="s">
        <v>19</v>
      </c>
      <c r="F13" s="173" t="s">
        <v>20</v>
      </c>
    </row>
    <row r="14" spans="1:11" ht="15.75" customHeight="1" x14ac:dyDescent="0.2">
      <c r="A14" s="185">
        <v>1</v>
      </c>
      <c r="B14" s="340" t="s">
        <v>338</v>
      </c>
      <c r="C14" s="328" t="s">
        <v>3</v>
      </c>
      <c r="D14" s="68">
        <f>D6*1.02</f>
        <v>340.07</v>
      </c>
      <c r="E14" s="329"/>
      <c r="F14" s="182">
        <f t="shared" ref="F14:F19" si="0">D14*E14</f>
        <v>0</v>
      </c>
    </row>
    <row r="15" spans="1:11" ht="15.75" customHeight="1" x14ac:dyDescent="0.2">
      <c r="A15" s="185">
        <v>2</v>
      </c>
      <c r="B15" s="341" t="s">
        <v>285</v>
      </c>
      <c r="C15" s="330" t="s">
        <v>43</v>
      </c>
      <c r="D15" s="339">
        <f>D6*0.2</f>
        <v>66.680000000000007</v>
      </c>
      <c r="E15" s="332"/>
      <c r="F15" s="182">
        <f t="shared" si="0"/>
        <v>0</v>
      </c>
    </row>
    <row r="16" spans="1:11" ht="15.75" customHeight="1" x14ac:dyDescent="0.2">
      <c r="A16" s="185">
        <v>3</v>
      </c>
      <c r="B16" s="341" t="s">
        <v>268</v>
      </c>
      <c r="C16" s="330" t="s">
        <v>38</v>
      </c>
      <c r="D16" s="339">
        <f>D6*7</f>
        <v>2333.8000000000002</v>
      </c>
      <c r="E16" s="332"/>
      <c r="F16" s="182">
        <f t="shared" si="0"/>
        <v>0</v>
      </c>
    </row>
    <row r="17" spans="1:6" ht="15.75" customHeight="1" x14ac:dyDescent="0.2">
      <c r="A17" s="185">
        <v>4</v>
      </c>
      <c r="B17" s="341" t="s">
        <v>182</v>
      </c>
      <c r="C17" s="330" t="s">
        <v>38</v>
      </c>
      <c r="D17" s="339">
        <f>D6*0.31</f>
        <v>103.35</v>
      </c>
      <c r="E17" s="332"/>
      <c r="F17" s="182">
        <f t="shared" si="0"/>
        <v>0</v>
      </c>
    </row>
    <row r="18" spans="1:6" ht="15.75" customHeight="1" x14ac:dyDescent="0.2">
      <c r="A18" s="185">
        <v>5</v>
      </c>
      <c r="B18" s="341" t="s">
        <v>79</v>
      </c>
      <c r="C18" s="330" t="s">
        <v>80</v>
      </c>
      <c r="D18" s="339">
        <f>D6/5</f>
        <v>66.680000000000007</v>
      </c>
      <c r="E18" s="332"/>
      <c r="F18" s="182">
        <f t="shared" si="0"/>
        <v>0</v>
      </c>
    </row>
    <row r="19" spans="1:6" ht="15.75" customHeight="1" x14ac:dyDescent="0.2">
      <c r="A19" s="185">
        <v>6</v>
      </c>
      <c r="B19" s="196" t="s">
        <v>284</v>
      </c>
      <c r="C19" s="195" t="s">
        <v>3</v>
      </c>
      <c r="D19" s="188">
        <f>D14</f>
        <v>340.07</v>
      </c>
      <c r="E19" s="188"/>
      <c r="F19" s="182">
        <f t="shared" si="0"/>
        <v>0</v>
      </c>
    </row>
    <row r="20" spans="1:6" ht="15.75" customHeight="1" x14ac:dyDescent="0.2">
      <c r="A20" s="185">
        <v>7</v>
      </c>
      <c r="B20" s="196" t="s">
        <v>14</v>
      </c>
      <c r="C20" s="195" t="s">
        <v>14</v>
      </c>
      <c r="D20" s="188"/>
      <c r="E20" s="188"/>
      <c r="F20" s="182"/>
    </row>
    <row r="21" spans="1:6" ht="15.75" customHeight="1" x14ac:dyDescent="0.2">
      <c r="A21" s="185">
        <v>8</v>
      </c>
      <c r="B21" s="196" t="s">
        <v>14</v>
      </c>
      <c r="C21" s="195" t="s">
        <v>14</v>
      </c>
      <c r="D21" s="188"/>
      <c r="E21" s="188"/>
      <c r="F21" s="182"/>
    </row>
    <row r="22" spans="1:6" ht="15.75" customHeight="1" x14ac:dyDescent="0.2">
      <c r="A22" s="185">
        <v>9</v>
      </c>
      <c r="B22" s="196"/>
      <c r="C22" s="195"/>
      <c r="D22" s="188"/>
      <c r="E22" s="188"/>
      <c r="F22" s="182"/>
    </row>
    <row r="23" spans="1:6" ht="15.75" customHeight="1" thickBot="1" x14ac:dyDescent="0.25">
      <c r="A23" s="185">
        <v>10</v>
      </c>
      <c r="B23" s="196"/>
      <c r="C23" s="195"/>
      <c r="D23" s="188"/>
      <c r="E23" s="183"/>
      <c r="F23" s="182"/>
    </row>
    <row r="24" spans="1:6" ht="15.75" customHeight="1" thickBot="1" x14ac:dyDescent="0.3">
      <c r="A24" s="513" t="s">
        <v>21</v>
      </c>
      <c r="B24" s="516"/>
      <c r="C24" s="181"/>
      <c r="D24" s="158">
        <f>D6</f>
        <v>333.4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tr">
        <f>C6</f>
        <v>м2</v>
      </c>
      <c r="D27" s="169">
        <f>D6</f>
        <v>333.4</v>
      </c>
      <c r="E27" s="168">
        <f>F27/D27</f>
        <v>0</v>
      </c>
      <c r="F27" s="167">
        <f>F11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tr">
        <f>C6</f>
        <v>м2</v>
      </c>
      <c r="D28" s="163">
        <f>D6</f>
        <v>333.4</v>
      </c>
      <c r="E28" s="162">
        <f>F28/D28</f>
        <v>0</v>
      </c>
      <c r="F28" s="161">
        <f>F24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333.4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ht="15" x14ac:dyDescent="0.25">
      <c r="A40" s="528" t="s">
        <v>62</v>
      </c>
      <c r="B40" s="528"/>
      <c r="C40" s="504" t="s">
        <v>63</v>
      </c>
      <c r="D40" s="504"/>
      <c r="E40" s="504"/>
      <c r="F40" s="504"/>
    </row>
    <row r="41" spans="1:8" ht="15" x14ac:dyDescent="0.25">
      <c r="A41" s="528" t="s">
        <v>251</v>
      </c>
      <c r="B41" s="528"/>
      <c r="C41" s="504"/>
      <c r="D41" s="504"/>
      <c r="E41" s="504"/>
      <c r="F41" s="504"/>
    </row>
    <row r="42" spans="1:8" ht="15" x14ac:dyDescent="0.25">
      <c r="A42" s="243"/>
      <c r="B42" s="244" t="s">
        <v>257</v>
      </c>
      <c r="C42" s="442" t="s">
        <v>257</v>
      </c>
      <c r="D42" s="442"/>
      <c r="E42" s="442"/>
      <c r="F42" s="442"/>
    </row>
    <row r="43" spans="1:8" ht="30" customHeight="1" x14ac:dyDescent="0.25">
      <c r="A43" s="528" t="s">
        <v>283</v>
      </c>
      <c r="B43" s="528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A41:B41"/>
    <mergeCell ref="C41:F41"/>
    <mergeCell ref="C34:D34"/>
    <mergeCell ref="A40:B40"/>
    <mergeCell ref="C40:F40"/>
    <mergeCell ref="C36:D36"/>
    <mergeCell ref="C37:D37"/>
    <mergeCell ref="C1:F1"/>
    <mergeCell ref="A2:B2"/>
    <mergeCell ref="A11:B11"/>
    <mergeCell ref="C38:D38"/>
    <mergeCell ref="A29:B29"/>
    <mergeCell ref="A3:F3"/>
    <mergeCell ref="C31:D31"/>
    <mergeCell ref="C32:D32"/>
    <mergeCell ref="C35:D35"/>
    <mergeCell ref="C33:D33"/>
    <mergeCell ref="A24:B24"/>
  </mergeCells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7" zoomScaleNormal="100" workbookViewId="0">
      <selection activeCell="P43" sqref="P43"/>
    </sheetView>
  </sheetViews>
  <sheetFormatPr defaultRowHeight="12.75" x14ac:dyDescent="0.2"/>
  <cols>
    <col min="1" max="1" width="5.85546875" style="147" customWidth="1"/>
    <col min="2" max="2" width="52.140625" style="147" customWidth="1"/>
    <col min="3" max="4" width="10.28515625" style="147" customWidth="1"/>
    <col min="5" max="5" width="11" style="147" customWidth="1"/>
    <col min="6" max="6" width="14.140625" style="147" customWidth="1"/>
    <col min="7" max="13" width="0" style="147" hidden="1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59</v>
      </c>
      <c r="D2" s="192"/>
      <c r="E2" s="192"/>
      <c r="F2" s="192"/>
    </row>
    <row r="3" spans="1:11" ht="45.75" customHeight="1" x14ac:dyDescent="0.2">
      <c r="A3" s="517" t="str">
        <f>Дц!C29</f>
        <v>Монтаж плинтуса из плитки керамической ДАЙСЕН АНТРАЦИТ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x14ac:dyDescent="0.2">
      <c r="A6" s="185">
        <v>1</v>
      </c>
      <c r="B6" s="326" t="s">
        <v>53</v>
      </c>
      <c r="C6" s="189" t="s">
        <v>5</v>
      </c>
      <c r="D6" s="188">
        <f>Дц!E29</f>
        <v>137.03</v>
      </c>
      <c r="E6" s="188"/>
      <c r="F6" s="182">
        <f>D6*E6</f>
        <v>0</v>
      </c>
      <c r="I6" s="147">
        <v>6914.2326818399997</v>
      </c>
      <c r="J6" s="147" t="e">
        <f>(I6-F28)/F11</f>
        <v>#DIV/0!</v>
      </c>
      <c r="K6" s="147" t="e">
        <f>E6*J$6</f>
        <v>#DIV/0!</v>
      </c>
    </row>
    <row r="7" spans="1:11" ht="15.75" customHeight="1" x14ac:dyDescent="0.2">
      <c r="A7" s="185">
        <v>2</v>
      </c>
      <c r="B7" s="345" t="s">
        <v>389</v>
      </c>
      <c r="C7" s="189" t="s">
        <v>5</v>
      </c>
      <c r="D7" s="188">
        <f>D6</f>
        <v>137.03</v>
      </c>
      <c r="E7" s="188"/>
      <c r="F7" s="182">
        <f>D7*E7</f>
        <v>0</v>
      </c>
      <c r="K7" s="147" t="e">
        <f>E7*J$6</f>
        <v>#DIV/0!</v>
      </c>
    </row>
    <row r="8" spans="1:11" ht="15.75" customHeight="1" x14ac:dyDescent="0.2">
      <c r="A8" s="185">
        <v>3</v>
      </c>
      <c r="B8" s="33" t="s">
        <v>14</v>
      </c>
      <c r="C8" s="164" t="s">
        <v>14</v>
      </c>
      <c r="D8" s="188"/>
      <c r="E8" s="188"/>
      <c r="F8" s="161"/>
      <c r="K8" s="147" t="e">
        <f>E8*J$6</f>
        <v>#DIV/0!</v>
      </c>
    </row>
    <row r="9" spans="1:11" ht="15.75" customHeight="1" x14ac:dyDescent="0.2">
      <c r="A9" s="185">
        <v>4</v>
      </c>
      <c r="B9" s="40" t="s">
        <v>14</v>
      </c>
      <c r="C9" s="164" t="s">
        <v>14</v>
      </c>
      <c r="D9" s="188"/>
      <c r="E9" s="188"/>
      <c r="F9" s="161"/>
      <c r="K9" s="147" t="e">
        <f>E9*J$6</f>
        <v>#DIV/0!</v>
      </c>
    </row>
    <row r="10" spans="1:11" ht="15.75" customHeight="1" thickBot="1" x14ac:dyDescent="0.25">
      <c r="A10" s="185">
        <v>5</v>
      </c>
      <c r="B10" s="76"/>
      <c r="C10" s="164"/>
      <c r="D10" s="163"/>
      <c r="E10" s="162"/>
      <c r="F10" s="161"/>
      <c r="K10" s="147" t="e">
        <f>E10*J$6</f>
        <v>#DIV/0!</v>
      </c>
    </row>
    <row r="11" spans="1:11" ht="15.75" customHeight="1" thickBot="1" x14ac:dyDescent="0.3">
      <c r="A11" s="513" t="s">
        <v>21</v>
      </c>
      <c r="B11" s="514"/>
      <c r="C11" s="187"/>
      <c r="D11" s="159">
        <f>D6</f>
        <v>137.03</v>
      </c>
      <c r="E11" s="158">
        <f>F11/D11</f>
        <v>0</v>
      </c>
      <c r="F11" s="157">
        <f>SUM(F6:F10)</f>
        <v>0</v>
      </c>
    </row>
    <row r="12" spans="1:11" ht="15.75" customHeight="1" thickBot="1" x14ac:dyDescent="0.3">
      <c r="A12" s="180"/>
      <c r="B12" s="179"/>
      <c r="C12" s="179"/>
      <c r="D12" s="178"/>
      <c r="E12" s="178"/>
      <c r="F12" s="178"/>
    </row>
    <row r="13" spans="1:11" ht="32.25" thickBot="1" x14ac:dyDescent="0.25">
      <c r="A13" s="177" t="s">
        <v>15</v>
      </c>
      <c r="B13" s="176" t="s">
        <v>22</v>
      </c>
      <c r="C13" s="186" t="s">
        <v>17</v>
      </c>
      <c r="D13" s="174" t="s">
        <v>18</v>
      </c>
      <c r="E13" s="174" t="s">
        <v>19</v>
      </c>
      <c r="F13" s="173" t="s">
        <v>20</v>
      </c>
    </row>
    <row r="14" spans="1:11" ht="15.75" customHeight="1" x14ac:dyDescent="0.2">
      <c r="A14" s="185">
        <v>1</v>
      </c>
      <c r="B14" s="324" t="s">
        <v>50</v>
      </c>
      <c r="C14" s="325" t="s">
        <v>51</v>
      </c>
      <c r="D14" s="69">
        <f>D6/10</f>
        <v>13.7</v>
      </c>
      <c r="E14" s="342"/>
      <c r="F14" s="182">
        <f t="shared" ref="F14:F18" si="0">D14*E14</f>
        <v>0</v>
      </c>
    </row>
    <row r="15" spans="1:11" ht="15.75" customHeight="1" x14ac:dyDescent="0.2">
      <c r="A15" s="185">
        <v>2</v>
      </c>
      <c r="B15" s="343" t="s">
        <v>182</v>
      </c>
      <c r="C15" s="325" t="s">
        <v>38</v>
      </c>
      <c r="D15" s="72">
        <f>D6*0.05</f>
        <v>6.85</v>
      </c>
      <c r="E15" s="344"/>
      <c r="F15" s="182">
        <f t="shared" si="0"/>
        <v>0</v>
      </c>
    </row>
    <row r="16" spans="1:11" ht="15.75" customHeight="1" x14ac:dyDescent="0.2">
      <c r="A16" s="185">
        <v>3</v>
      </c>
      <c r="B16" s="341" t="s">
        <v>338</v>
      </c>
      <c r="C16" s="325" t="s">
        <v>3</v>
      </c>
      <c r="D16" s="72">
        <f>D6*0.1*1.1</f>
        <v>15.07</v>
      </c>
      <c r="E16" s="344"/>
      <c r="F16" s="182">
        <f t="shared" si="0"/>
        <v>0</v>
      </c>
    </row>
    <row r="17" spans="1:6" ht="15.75" customHeight="1" x14ac:dyDescent="0.2">
      <c r="A17" s="185">
        <v>4</v>
      </c>
      <c r="B17" s="343" t="s">
        <v>52</v>
      </c>
      <c r="C17" s="325" t="s">
        <v>51</v>
      </c>
      <c r="D17" s="72">
        <f>0.1*D6</f>
        <v>13.7</v>
      </c>
      <c r="E17" s="344"/>
      <c r="F17" s="182">
        <f t="shared" si="0"/>
        <v>0</v>
      </c>
    </row>
    <row r="18" spans="1:6" ht="15.75" customHeight="1" x14ac:dyDescent="0.2">
      <c r="A18" s="185">
        <v>5</v>
      </c>
      <c r="B18" s="196" t="s">
        <v>284</v>
      </c>
      <c r="C18" s="195" t="s">
        <v>3</v>
      </c>
      <c r="D18" s="188">
        <f>D16</f>
        <v>15.07</v>
      </c>
      <c r="E18" s="188"/>
      <c r="F18" s="182">
        <f t="shared" si="0"/>
        <v>0</v>
      </c>
    </row>
    <row r="19" spans="1:6" ht="15.75" customHeight="1" x14ac:dyDescent="0.2">
      <c r="A19" s="185">
        <v>6</v>
      </c>
      <c r="B19" s="196"/>
      <c r="C19" s="195"/>
      <c r="D19" s="188"/>
      <c r="E19" s="188"/>
      <c r="F19" s="182"/>
    </row>
    <row r="20" spans="1:6" ht="15.75" customHeight="1" x14ac:dyDescent="0.2">
      <c r="A20" s="185">
        <v>7</v>
      </c>
      <c r="B20" s="196" t="s">
        <v>14</v>
      </c>
      <c r="C20" s="195" t="s">
        <v>14</v>
      </c>
      <c r="D20" s="188"/>
      <c r="E20" s="188"/>
      <c r="F20" s="182"/>
    </row>
    <row r="21" spans="1:6" ht="15.75" customHeight="1" x14ac:dyDescent="0.2">
      <c r="A21" s="185">
        <v>8</v>
      </c>
      <c r="B21" s="196" t="s">
        <v>14</v>
      </c>
      <c r="C21" s="195" t="s">
        <v>14</v>
      </c>
      <c r="D21" s="188"/>
      <c r="E21" s="188"/>
      <c r="F21" s="182"/>
    </row>
    <row r="22" spans="1:6" ht="15.75" customHeight="1" thickBot="1" x14ac:dyDescent="0.25">
      <c r="A22" s="185">
        <v>9</v>
      </c>
      <c r="B22" s="165"/>
      <c r="C22" s="195"/>
      <c r="D22" s="188"/>
      <c r="E22" s="188"/>
      <c r="F22" s="182"/>
    </row>
    <row r="23" spans="1:6" ht="15.75" customHeight="1" thickBot="1" x14ac:dyDescent="0.25">
      <c r="A23" s="185">
        <v>10</v>
      </c>
      <c r="B23" s="171"/>
      <c r="C23" s="195"/>
      <c r="D23" s="183"/>
      <c r="E23" s="183"/>
      <c r="F23" s="182"/>
    </row>
    <row r="24" spans="1:6" ht="15.75" customHeight="1" thickBot="1" x14ac:dyDescent="0.3">
      <c r="A24" s="513" t="s">
        <v>21</v>
      </c>
      <c r="B24" s="516"/>
      <c r="C24" s="181"/>
      <c r="D24" s="158">
        <f>D6</f>
        <v>137.03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tr">
        <f>C6</f>
        <v>мп</v>
      </c>
      <c r="D27" s="169">
        <f>D6</f>
        <v>137.03</v>
      </c>
      <c r="E27" s="168">
        <f>F27/D27</f>
        <v>0</v>
      </c>
      <c r="F27" s="167">
        <f>F11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tr">
        <f>C6</f>
        <v>мп</v>
      </c>
      <c r="D28" s="163">
        <f>D6</f>
        <v>137.03</v>
      </c>
      <c r="E28" s="162">
        <f>F28/D28</f>
        <v>0</v>
      </c>
      <c r="F28" s="161">
        <f>F24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137.03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ht="15" x14ac:dyDescent="0.25">
      <c r="A40" s="528" t="s">
        <v>62</v>
      </c>
      <c r="B40" s="528"/>
      <c r="C40" s="504" t="s">
        <v>63</v>
      </c>
      <c r="D40" s="504"/>
      <c r="E40" s="504"/>
      <c r="F40" s="504"/>
    </row>
    <row r="41" spans="1:8" ht="15" x14ac:dyDescent="0.25">
      <c r="A41" s="528" t="s">
        <v>251</v>
      </c>
      <c r="B41" s="528"/>
      <c r="C41" s="504"/>
      <c r="D41" s="504"/>
      <c r="E41" s="504"/>
      <c r="F41" s="504"/>
    </row>
    <row r="42" spans="1:8" ht="15" x14ac:dyDescent="0.25">
      <c r="A42" s="243"/>
      <c r="B42" s="244" t="s">
        <v>257</v>
      </c>
      <c r="C42" s="442" t="s">
        <v>257</v>
      </c>
      <c r="D42" s="442"/>
      <c r="E42" s="442"/>
      <c r="F42" s="442"/>
    </row>
    <row r="43" spans="1:8" ht="30" customHeight="1" x14ac:dyDescent="0.25">
      <c r="A43" s="528" t="s">
        <v>283</v>
      </c>
      <c r="B43" s="528"/>
      <c r="C43" s="504" t="s">
        <v>518</v>
      </c>
      <c r="D43" s="504"/>
      <c r="E43" s="504"/>
      <c r="F43" s="504"/>
    </row>
  </sheetData>
  <mergeCells count="20">
    <mergeCell ref="A3:F3"/>
    <mergeCell ref="C1:F1"/>
    <mergeCell ref="A29:B29"/>
    <mergeCell ref="A2:B2"/>
    <mergeCell ref="A11:B11"/>
    <mergeCell ref="A24:B24"/>
    <mergeCell ref="C31:D31"/>
    <mergeCell ref="C36:D36"/>
    <mergeCell ref="C32:D32"/>
    <mergeCell ref="C33:D33"/>
    <mergeCell ref="C34:D34"/>
    <mergeCell ref="C35:D35"/>
    <mergeCell ref="A41:B41"/>
    <mergeCell ref="C41:F41"/>
    <mergeCell ref="C37:D37"/>
    <mergeCell ref="C38:D38"/>
    <mergeCell ref="A43:B43"/>
    <mergeCell ref="C43:F43"/>
    <mergeCell ref="A40:B40"/>
    <mergeCell ref="C40:F40"/>
  </mergeCells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7" zoomScaleNormal="100" workbookViewId="0">
      <selection activeCell="A41" sqref="A41:B41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C1" s="505" t="s">
        <v>419</v>
      </c>
      <c r="D1" s="505"/>
      <c r="E1" s="505"/>
      <c r="F1" s="505"/>
    </row>
    <row r="2" spans="1:11" ht="15.75" x14ac:dyDescent="0.25">
      <c r="A2" s="511" t="s">
        <v>252</v>
      </c>
      <c r="B2" s="511"/>
      <c r="C2" s="23" t="str">
        <f ca="1">MID(CELL("filename",A1),FIND("]",CELL("filename",A1))+1,65535)</f>
        <v>П4</v>
      </c>
      <c r="D2" s="24"/>
      <c r="E2" s="24"/>
      <c r="F2" s="24"/>
    </row>
    <row r="3" spans="1:11" ht="45.75" customHeight="1" x14ac:dyDescent="0.2">
      <c r="A3" s="506" t="str">
        <f>Дц!C10</f>
        <v>Разработка  проекта   и согласование с арендодателем ВК(вентиляция, кондиционирование)</v>
      </c>
      <c r="B3" s="506"/>
      <c r="C3" s="506"/>
      <c r="D3" s="506"/>
      <c r="E3" s="506"/>
      <c r="F3" s="506"/>
    </row>
    <row r="4" spans="1:11" ht="13.5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ht="25.5" x14ac:dyDescent="0.2">
      <c r="A6" s="32">
        <v>1</v>
      </c>
      <c r="B6" s="40" t="str">
        <f>A3</f>
        <v>Разработка  проекта   и согласование с арендодателем ВК(вентиляция, кондиционирование)</v>
      </c>
      <c r="C6" s="34" t="s">
        <v>57</v>
      </c>
      <c r="D6" s="35">
        <f>Дц!E10</f>
        <v>1</v>
      </c>
      <c r="E6" s="35"/>
      <c r="F6" s="36">
        <f>D6*E6</f>
        <v>0</v>
      </c>
      <c r="I6">
        <v>1530</v>
      </c>
      <c r="J6" t="e">
        <f>(I6-F28)/F11</f>
        <v>#DIV/0!</v>
      </c>
      <c r="K6" t="e">
        <f>E6*J$6</f>
        <v>#DIV/0!</v>
      </c>
    </row>
    <row r="7" spans="1:11" x14ac:dyDescent="0.2">
      <c r="A7" s="32">
        <v>2</v>
      </c>
      <c r="B7" s="37" t="s">
        <v>14</v>
      </c>
      <c r="C7" s="34" t="s">
        <v>14</v>
      </c>
      <c r="D7" s="35"/>
      <c r="E7" s="35"/>
      <c r="F7" s="36"/>
      <c r="K7" t="e">
        <f>E7*J$6</f>
        <v>#DIV/0!</v>
      </c>
    </row>
    <row r="8" spans="1:11" x14ac:dyDescent="0.2">
      <c r="A8" s="3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3.5" thickBot="1" x14ac:dyDescent="0.25">
      <c r="A10" s="3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thickBot="1" x14ac:dyDescent="0.3">
      <c r="A11" s="495" t="s">
        <v>21</v>
      </c>
      <c r="B11" s="496"/>
      <c r="C11" s="43"/>
      <c r="D11" s="44">
        <f>D6</f>
        <v>1</v>
      </c>
      <c r="E11" s="45">
        <f>F11/D11</f>
        <v>0</v>
      </c>
      <c r="F11" s="46">
        <f>SUM(F6:F10)</f>
        <v>0</v>
      </c>
    </row>
    <row r="12" spans="1:11" ht="15.75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x14ac:dyDescent="0.2">
      <c r="A14" s="32">
        <v>1</v>
      </c>
      <c r="B14" s="51" t="s">
        <v>14</v>
      </c>
      <c r="C14" s="52" t="s">
        <v>14</v>
      </c>
      <c r="D14" s="35"/>
      <c r="E14" s="35"/>
      <c r="F14" s="36"/>
    </row>
    <row r="15" spans="1:11" x14ac:dyDescent="0.2">
      <c r="A15" s="32">
        <v>2</v>
      </c>
      <c r="B15" s="53" t="s">
        <v>14</v>
      </c>
      <c r="C15" s="52" t="s">
        <v>14</v>
      </c>
      <c r="D15" s="35"/>
      <c r="E15" s="35"/>
      <c r="F15" s="36"/>
    </row>
    <row r="16" spans="1:11" x14ac:dyDescent="0.2">
      <c r="A16" s="32">
        <v>3</v>
      </c>
      <c r="B16" s="53" t="s">
        <v>14</v>
      </c>
      <c r="C16" s="52" t="s">
        <v>14</v>
      </c>
      <c r="D16" s="35"/>
      <c r="E16" s="35"/>
      <c r="F16" s="36"/>
    </row>
    <row r="17" spans="1:6" x14ac:dyDescent="0.2">
      <c r="A17" s="32">
        <v>4</v>
      </c>
      <c r="B17" s="53" t="s">
        <v>14</v>
      </c>
      <c r="C17" s="52" t="s">
        <v>14</v>
      </c>
      <c r="D17" s="35"/>
      <c r="E17" s="35"/>
      <c r="F17" s="36"/>
    </row>
    <row r="18" spans="1:6" x14ac:dyDescent="0.2">
      <c r="A18" s="32">
        <v>5</v>
      </c>
      <c r="B18" s="53"/>
      <c r="C18" s="52"/>
      <c r="D18" s="35"/>
      <c r="E18" s="35"/>
      <c r="F18" s="36"/>
    </row>
    <row r="19" spans="1:6" x14ac:dyDescent="0.2">
      <c r="A19" s="32">
        <v>6</v>
      </c>
      <c r="B19" s="53"/>
      <c r="C19" s="52"/>
      <c r="D19" s="35"/>
      <c r="E19" s="35"/>
      <c r="F19" s="36"/>
    </row>
    <row r="20" spans="1:6" x14ac:dyDescent="0.2">
      <c r="A20" s="32">
        <v>7</v>
      </c>
      <c r="B20" s="53" t="s">
        <v>14</v>
      </c>
      <c r="C20" s="52" t="s">
        <v>14</v>
      </c>
      <c r="D20" s="35"/>
      <c r="E20" s="35"/>
      <c r="F20" s="36"/>
    </row>
    <row r="21" spans="1:6" x14ac:dyDescent="0.2">
      <c r="A21" s="32">
        <v>8</v>
      </c>
      <c r="B21" s="53" t="s">
        <v>14</v>
      </c>
      <c r="C21" s="52" t="s">
        <v>14</v>
      </c>
      <c r="D21" s="35"/>
      <c r="E21" s="35"/>
      <c r="F21" s="36"/>
    </row>
    <row r="22" spans="1:6" x14ac:dyDescent="0.2">
      <c r="A22" s="32">
        <v>9</v>
      </c>
      <c r="B22" s="53"/>
      <c r="C22" s="52"/>
      <c r="D22" s="35"/>
      <c r="E22" s="35"/>
      <c r="F22" s="36"/>
    </row>
    <row r="23" spans="1:6" ht="13.5" thickBot="1" x14ac:dyDescent="0.25">
      <c r="A23" s="32">
        <v>10</v>
      </c>
      <c r="B23" s="53"/>
      <c r="C23" s="52"/>
      <c r="D23" s="35"/>
      <c r="E23" s="35"/>
      <c r="F23" s="36"/>
    </row>
    <row r="24" spans="1:6" ht="15.75" thickBot="1" x14ac:dyDescent="0.3">
      <c r="A24" s="495" t="s">
        <v>21</v>
      </c>
      <c r="B24" s="497"/>
      <c r="C24" s="54"/>
      <c r="D24" s="45">
        <f>D6</f>
        <v>1</v>
      </c>
      <c r="E24" s="45">
        <f>F24/D24</f>
        <v>0</v>
      </c>
      <c r="F24" s="46">
        <f>SUM(F14:F23)</f>
        <v>0</v>
      </c>
    </row>
    <row r="25" spans="1:6" ht="15.75" thickBot="1" x14ac:dyDescent="0.3">
      <c r="A25" s="47"/>
      <c r="B25" s="48"/>
      <c r="C25" s="48"/>
      <c r="D25" s="49"/>
      <c r="E25" s="49"/>
      <c r="F25" s="49"/>
    </row>
    <row r="26" spans="1:6" ht="28.9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x14ac:dyDescent="0.2">
      <c r="A27" s="55">
        <v>1</v>
      </c>
      <c r="B27" s="51" t="s">
        <v>25</v>
      </c>
      <c r="C27" s="56" t="str">
        <f>C6</f>
        <v>комп</v>
      </c>
      <c r="D27" s="57">
        <f>D6</f>
        <v>1</v>
      </c>
      <c r="E27" s="58">
        <f>F27/D27</f>
        <v>0</v>
      </c>
      <c r="F27" s="59">
        <f>F11</f>
        <v>0</v>
      </c>
    </row>
    <row r="28" spans="1:6" ht="13.5" thickBot="1" x14ac:dyDescent="0.25">
      <c r="A28" s="60">
        <v>2</v>
      </c>
      <c r="B28" s="61" t="s">
        <v>27</v>
      </c>
      <c r="C28" s="38" t="str">
        <f>C6</f>
        <v>комп</v>
      </c>
      <c r="D28" s="41">
        <v>0</v>
      </c>
      <c r="E28" s="42">
        <v>0</v>
      </c>
      <c r="F28" s="39">
        <f>F24</f>
        <v>0</v>
      </c>
    </row>
    <row r="29" spans="1:6" ht="15.75" thickBot="1" x14ac:dyDescent="0.3">
      <c r="A29" s="495" t="s">
        <v>21</v>
      </c>
      <c r="B29" s="496"/>
      <c r="C29" s="62"/>
      <c r="D29" s="44">
        <f>D6</f>
        <v>1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/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/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533</v>
      </c>
      <c r="B41" s="504"/>
      <c r="C41" s="504"/>
      <c r="D41" s="504"/>
      <c r="E41" s="504"/>
      <c r="F41" s="504"/>
    </row>
    <row r="42" spans="1:8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C38:D38"/>
    <mergeCell ref="A43:B43"/>
    <mergeCell ref="C43:F43"/>
    <mergeCell ref="C1:F1"/>
    <mergeCell ref="A40:B40"/>
    <mergeCell ref="C40:F40"/>
    <mergeCell ref="A41:B41"/>
    <mergeCell ref="C41:F41"/>
    <mergeCell ref="A3:F3"/>
    <mergeCell ref="C37:D37"/>
    <mergeCell ref="C33:D33"/>
    <mergeCell ref="C34:D34"/>
    <mergeCell ref="C35:D35"/>
    <mergeCell ref="C36:D36"/>
    <mergeCell ref="A2:B2"/>
    <mergeCell ref="A11:B11"/>
    <mergeCell ref="A24:B24"/>
    <mergeCell ref="A29:B29"/>
    <mergeCell ref="C31:D31"/>
    <mergeCell ref="C32:D3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P43" sqref="P43"/>
    </sheetView>
  </sheetViews>
  <sheetFormatPr defaultRowHeight="12.75" x14ac:dyDescent="0.2"/>
  <cols>
    <col min="1" max="1" width="5.85546875" style="147" customWidth="1"/>
    <col min="2" max="2" width="52.140625" style="147" customWidth="1"/>
    <col min="3" max="4" width="10.28515625" style="147" customWidth="1"/>
    <col min="5" max="5" width="11" style="147" customWidth="1"/>
    <col min="6" max="6" width="14.140625" style="147" customWidth="1"/>
    <col min="7" max="13" width="0" style="147" hidden="1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60_1</v>
      </c>
      <c r="D2" s="192"/>
      <c r="E2" s="192"/>
      <c r="F2" s="192"/>
    </row>
    <row r="3" spans="1:11" ht="45.75" customHeight="1" x14ac:dyDescent="0.2">
      <c r="A3" s="517" t="str">
        <f>Дц!C62</f>
        <v>Монтаж дверей металлических противопожарных с доводчиком и клеймом шириной 1000 мм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ht="27.75" customHeight="1" x14ac:dyDescent="0.2">
      <c r="A6" s="312">
        <v>1</v>
      </c>
      <c r="B6" s="40" t="str">
        <f>A3</f>
        <v>Монтаж дверей металлических противопожарных с доводчиком и клеймом шириной 1000 мм</v>
      </c>
      <c r="C6" s="189" t="s">
        <v>7</v>
      </c>
      <c r="D6" s="188">
        <f>Дц!E62</f>
        <v>1</v>
      </c>
      <c r="E6" s="188"/>
      <c r="F6" s="182">
        <f>D6*E6</f>
        <v>0</v>
      </c>
      <c r="I6" s="147">
        <v>11658.722400000001</v>
      </c>
      <c r="J6" s="147" t="e">
        <f>(I6-F28)/F11</f>
        <v>#DIV/0!</v>
      </c>
      <c r="K6" s="147" t="e">
        <f>E6*J$6</f>
        <v>#DIV/0!</v>
      </c>
    </row>
    <row r="7" spans="1:11" ht="15.75" customHeight="1" x14ac:dyDescent="0.2">
      <c r="A7" s="312">
        <v>2</v>
      </c>
      <c r="B7" s="37" t="s">
        <v>82</v>
      </c>
      <c r="C7" s="189" t="s">
        <v>7</v>
      </c>
      <c r="D7" s="188">
        <f>D6</f>
        <v>1</v>
      </c>
      <c r="E7" s="188"/>
      <c r="F7" s="182">
        <f>D7*E7</f>
        <v>0</v>
      </c>
      <c r="K7" s="147" t="e">
        <f>E7*J$6</f>
        <v>#DIV/0!</v>
      </c>
    </row>
    <row r="8" spans="1:11" ht="15.75" customHeight="1" x14ac:dyDescent="0.2">
      <c r="A8" s="312">
        <v>3</v>
      </c>
      <c r="B8" s="40" t="s">
        <v>362</v>
      </c>
      <c r="C8" s="164" t="s">
        <v>7</v>
      </c>
      <c r="D8" s="188">
        <f>D6</f>
        <v>1</v>
      </c>
      <c r="E8" s="188"/>
      <c r="F8" s="161">
        <f>D8*E8</f>
        <v>0</v>
      </c>
      <c r="K8" s="147" t="e">
        <f>E8*J$6</f>
        <v>#DIV/0!</v>
      </c>
    </row>
    <row r="9" spans="1:11" ht="15.75" customHeight="1" x14ac:dyDescent="0.2">
      <c r="A9" s="312">
        <v>4</v>
      </c>
      <c r="B9" s="40" t="s">
        <v>14</v>
      </c>
      <c r="C9" s="164" t="s">
        <v>14</v>
      </c>
      <c r="D9" s="188"/>
      <c r="E9" s="188"/>
      <c r="F9" s="161"/>
      <c r="K9" s="147" t="e">
        <f>E9*J$6</f>
        <v>#DIV/0!</v>
      </c>
    </row>
    <row r="10" spans="1:11" ht="15.75" customHeight="1" thickBot="1" x14ac:dyDescent="0.25">
      <c r="A10" s="312">
        <v>5</v>
      </c>
      <c r="B10" s="40"/>
      <c r="C10" s="164"/>
      <c r="D10" s="163"/>
      <c r="E10" s="162"/>
      <c r="F10" s="161"/>
      <c r="K10" s="147" t="e">
        <f>E10*J$6</f>
        <v>#DIV/0!</v>
      </c>
    </row>
    <row r="11" spans="1:11" ht="15.75" customHeight="1" thickBot="1" x14ac:dyDescent="0.3">
      <c r="A11" s="513" t="s">
        <v>21</v>
      </c>
      <c r="B11" s="514"/>
      <c r="C11" s="187"/>
      <c r="D11" s="159">
        <f>D6</f>
        <v>1</v>
      </c>
      <c r="E11" s="158">
        <f>F11/D11</f>
        <v>0</v>
      </c>
      <c r="F11" s="157">
        <f>SUM(F6:F10)</f>
        <v>0</v>
      </c>
    </row>
    <row r="12" spans="1:11" ht="15.75" customHeight="1" thickBot="1" x14ac:dyDescent="0.3">
      <c r="A12" s="180"/>
      <c r="B12" s="179"/>
      <c r="C12" s="179"/>
      <c r="D12" s="178"/>
      <c r="E12" s="178"/>
      <c r="F12" s="178"/>
    </row>
    <row r="13" spans="1:11" ht="32.25" thickBot="1" x14ac:dyDescent="0.25">
      <c r="A13" s="177" t="s">
        <v>15</v>
      </c>
      <c r="B13" s="176" t="s">
        <v>22</v>
      </c>
      <c r="C13" s="186" t="s">
        <v>17</v>
      </c>
      <c r="D13" s="174" t="s">
        <v>18</v>
      </c>
      <c r="E13" s="174" t="s">
        <v>19</v>
      </c>
      <c r="F13" s="173" t="s">
        <v>20</v>
      </c>
    </row>
    <row r="14" spans="1:11" ht="15.75" customHeight="1" x14ac:dyDescent="0.2">
      <c r="A14" s="312">
        <v>1</v>
      </c>
      <c r="B14" s="77" t="s">
        <v>431</v>
      </c>
      <c r="C14" s="195" t="s">
        <v>54</v>
      </c>
      <c r="D14" s="226">
        <f>D6</f>
        <v>1</v>
      </c>
      <c r="E14" s="35"/>
      <c r="F14" s="182">
        <f t="shared" ref="F14:F16" si="0">D14*E14</f>
        <v>0</v>
      </c>
    </row>
    <row r="15" spans="1:11" ht="15.75" customHeight="1" x14ac:dyDescent="0.2">
      <c r="A15" s="312">
        <v>2</v>
      </c>
      <c r="B15" s="40" t="s">
        <v>59</v>
      </c>
      <c r="C15" s="195" t="s">
        <v>54</v>
      </c>
      <c r="D15" s="226">
        <f>D6</f>
        <v>1</v>
      </c>
      <c r="E15" s="188"/>
      <c r="F15" s="182">
        <f t="shared" si="0"/>
        <v>0</v>
      </c>
    </row>
    <row r="16" spans="1:11" ht="15.75" customHeight="1" x14ac:dyDescent="0.2">
      <c r="A16" s="312">
        <v>3</v>
      </c>
      <c r="B16" s="196" t="s">
        <v>58</v>
      </c>
      <c r="C16" s="197" t="s">
        <v>55</v>
      </c>
      <c r="D16" s="162">
        <f>D6</f>
        <v>1</v>
      </c>
      <c r="E16" s="162"/>
      <c r="F16" s="182">
        <f t="shared" si="0"/>
        <v>0</v>
      </c>
    </row>
    <row r="17" spans="1:6" ht="15.75" customHeight="1" x14ac:dyDescent="0.2">
      <c r="A17" s="312">
        <v>4</v>
      </c>
      <c r="B17" s="40" t="s">
        <v>363</v>
      </c>
      <c r="C17" s="52" t="s">
        <v>54</v>
      </c>
      <c r="D17" s="313">
        <f>D8</f>
        <v>1</v>
      </c>
      <c r="E17" s="35"/>
      <c r="F17" s="36">
        <f>D17*E17</f>
        <v>0</v>
      </c>
    </row>
    <row r="18" spans="1:6" ht="15.75" customHeight="1" x14ac:dyDescent="0.2">
      <c r="A18" s="312">
        <v>5</v>
      </c>
      <c r="B18" s="196"/>
      <c r="C18" s="195"/>
      <c r="D18" s="188"/>
      <c r="E18" s="188"/>
      <c r="F18" s="182"/>
    </row>
    <row r="19" spans="1:6" ht="15.75" customHeight="1" x14ac:dyDescent="0.2">
      <c r="A19" s="312">
        <v>6</v>
      </c>
      <c r="B19" s="196"/>
      <c r="C19" s="195"/>
      <c r="D19" s="188"/>
      <c r="E19" s="188"/>
      <c r="F19" s="182"/>
    </row>
    <row r="20" spans="1:6" ht="15.75" customHeight="1" x14ac:dyDescent="0.2">
      <c r="A20" s="312">
        <v>7</v>
      </c>
      <c r="B20" s="196" t="s">
        <v>14</v>
      </c>
      <c r="C20" s="195" t="s">
        <v>14</v>
      </c>
      <c r="D20" s="188"/>
      <c r="E20" s="188"/>
      <c r="F20" s="182"/>
    </row>
    <row r="21" spans="1:6" ht="15.75" customHeight="1" x14ac:dyDescent="0.2">
      <c r="A21" s="312">
        <v>8</v>
      </c>
      <c r="B21" s="196" t="s">
        <v>14</v>
      </c>
      <c r="C21" s="195" t="s">
        <v>14</v>
      </c>
      <c r="D21" s="188"/>
      <c r="E21" s="188"/>
      <c r="F21" s="182"/>
    </row>
    <row r="22" spans="1:6" ht="15.75" customHeight="1" x14ac:dyDescent="0.2">
      <c r="A22" s="312">
        <v>9</v>
      </c>
      <c r="B22" s="196"/>
      <c r="C22" s="195"/>
      <c r="D22" s="188"/>
      <c r="E22" s="188"/>
      <c r="F22" s="182"/>
    </row>
    <row r="23" spans="1:6" ht="15.75" customHeight="1" thickBot="1" x14ac:dyDescent="0.25">
      <c r="A23" s="312">
        <v>10</v>
      </c>
      <c r="B23" s="196"/>
      <c r="C23" s="195"/>
      <c r="D23" s="188"/>
      <c r="E23" s="188"/>
      <c r="F23" s="182"/>
    </row>
    <row r="24" spans="1:6" ht="15.75" customHeight="1" thickBot="1" x14ac:dyDescent="0.3">
      <c r="A24" s="513" t="s">
        <v>21</v>
      </c>
      <c r="B24" s="516"/>
      <c r="C24" s="181"/>
      <c r="D24" s="158">
        <f>D6</f>
        <v>1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tr">
        <f>C6</f>
        <v>шт</v>
      </c>
      <c r="D27" s="169">
        <f>D6</f>
        <v>1</v>
      </c>
      <c r="E27" s="168">
        <f>F27/D27</f>
        <v>0</v>
      </c>
      <c r="F27" s="167">
        <f>F11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tr">
        <f>C6</f>
        <v>шт</v>
      </c>
      <c r="D28" s="163">
        <f>D6</f>
        <v>1</v>
      </c>
      <c r="E28" s="162">
        <f>F28/D28</f>
        <v>0</v>
      </c>
      <c r="F28" s="161">
        <f>F24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1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customFormat="1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customFormat="1" ht="15" x14ac:dyDescent="0.25">
      <c r="A41" s="504" t="s">
        <v>251</v>
      </c>
      <c r="B41" s="504"/>
      <c r="C41" s="504"/>
      <c r="D41" s="504"/>
      <c r="E41" s="504"/>
      <c r="F41" s="504"/>
    </row>
    <row r="42" spans="1:8" customFormat="1" ht="15" x14ac:dyDescent="0.25">
      <c r="A42" s="310"/>
      <c r="B42" s="240" t="s">
        <v>257</v>
      </c>
      <c r="C42" s="442" t="s">
        <v>257</v>
      </c>
      <c r="D42" s="442"/>
      <c r="E42" s="442"/>
      <c r="F42" s="442"/>
    </row>
    <row r="43" spans="1:8" customFormat="1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7:D37"/>
    <mergeCell ref="C38:D38"/>
    <mergeCell ref="A40:B40"/>
    <mergeCell ref="C40:F40"/>
    <mergeCell ref="A41:B41"/>
    <mergeCell ref="C41:F41"/>
    <mergeCell ref="C36:D36"/>
    <mergeCell ref="C1:F1"/>
    <mergeCell ref="A2:B2"/>
    <mergeCell ref="A3:F3"/>
    <mergeCell ref="A11:B11"/>
    <mergeCell ref="A24:B24"/>
    <mergeCell ref="A29:B29"/>
    <mergeCell ref="C31:D31"/>
    <mergeCell ref="C32:D32"/>
    <mergeCell ref="C33:D33"/>
    <mergeCell ref="C34:D34"/>
    <mergeCell ref="C35:D3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P43" sqref="P43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C1" s="505" t="s">
        <v>419</v>
      </c>
      <c r="D1" s="505"/>
      <c r="E1" s="505"/>
      <c r="F1" s="505"/>
    </row>
    <row r="2" spans="1:11" ht="15.75" x14ac:dyDescent="0.25">
      <c r="A2" s="511" t="s">
        <v>252</v>
      </c>
      <c r="B2" s="511"/>
      <c r="C2" s="23" t="str">
        <f ca="1">MID(CELL("filename",A1),FIND("]",CELL("filename",A1))+1,65535)</f>
        <v>61</v>
      </c>
      <c r="D2" s="24"/>
      <c r="E2" s="24"/>
      <c r="F2" s="24"/>
    </row>
    <row r="3" spans="1:11" ht="45.75" customHeight="1" x14ac:dyDescent="0.2">
      <c r="A3" s="506" t="str">
        <f>Дц!C45</f>
        <v>Монтаж горизонтальных закладных для крепления подвесного офисного оборудования</v>
      </c>
      <c r="B3" s="506"/>
      <c r="C3" s="506"/>
      <c r="D3" s="506"/>
      <c r="E3" s="506"/>
      <c r="F3" s="506"/>
    </row>
    <row r="4" spans="1:11" ht="13.5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2">
        <v>1</v>
      </c>
      <c r="B6" s="326" t="s">
        <v>387</v>
      </c>
      <c r="C6" s="34" t="s">
        <v>5</v>
      </c>
      <c r="D6" s="35">
        <f>Дц!E45</f>
        <v>4.51</v>
      </c>
      <c r="E6" s="35"/>
      <c r="F6" s="36">
        <f>D6*E6</f>
        <v>0</v>
      </c>
      <c r="I6">
        <v>524.02867200000003</v>
      </c>
      <c r="J6" t="e">
        <f>(I6-F28)/F11</f>
        <v>#DIV/0!</v>
      </c>
      <c r="K6" t="e">
        <f>E6*J$6</f>
        <v>#DIV/0!</v>
      </c>
    </row>
    <row r="7" spans="1:11" x14ac:dyDescent="0.2">
      <c r="A7" s="32">
        <v>2</v>
      </c>
      <c r="B7" s="33" t="s">
        <v>14</v>
      </c>
      <c r="C7" s="38" t="s">
        <v>14</v>
      </c>
      <c r="D7" s="35"/>
      <c r="E7" s="35"/>
      <c r="F7" s="36"/>
      <c r="K7" t="e">
        <f>E7*J$6</f>
        <v>#DIV/0!</v>
      </c>
    </row>
    <row r="8" spans="1:11" x14ac:dyDescent="0.2">
      <c r="A8" s="3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3.5" thickBot="1" x14ac:dyDescent="0.25">
      <c r="A10" s="32">
        <v>5</v>
      </c>
      <c r="B10" s="76"/>
      <c r="C10" s="38"/>
      <c r="D10" s="41"/>
      <c r="E10" s="42"/>
      <c r="F10" s="39"/>
      <c r="K10" t="e">
        <f>E10*J$6</f>
        <v>#DIV/0!</v>
      </c>
    </row>
    <row r="11" spans="1:11" ht="15.75" thickBot="1" x14ac:dyDescent="0.3">
      <c r="A11" s="495" t="s">
        <v>21</v>
      </c>
      <c r="B11" s="496"/>
      <c r="C11" s="43"/>
      <c r="D11" s="44">
        <f>D6</f>
        <v>4.51</v>
      </c>
      <c r="E11" s="45">
        <f>F11/D11</f>
        <v>0</v>
      </c>
      <c r="F11" s="46">
        <f>SUM(F6:F10)</f>
        <v>0</v>
      </c>
    </row>
    <row r="12" spans="1:11" ht="15.75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" customHeight="1" x14ac:dyDescent="0.2">
      <c r="A14" s="32">
        <v>1</v>
      </c>
      <c r="B14" s="324" t="s">
        <v>101</v>
      </c>
      <c r="C14" s="325" t="s">
        <v>5</v>
      </c>
      <c r="D14" s="69">
        <f>D6</f>
        <v>4.51</v>
      </c>
      <c r="E14" s="72"/>
      <c r="F14" s="36">
        <f t="shared" ref="F14" si="0">D14*E14</f>
        <v>0</v>
      </c>
    </row>
    <row r="15" spans="1:11" ht="12.75" customHeight="1" x14ac:dyDescent="0.2">
      <c r="A15" s="32">
        <v>2</v>
      </c>
      <c r="B15" s="70" t="s">
        <v>35</v>
      </c>
      <c r="C15" s="71" t="s">
        <v>7</v>
      </c>
      <c r="D15" s="224">
        <f>D6*12</f>
        <v>54</v>
      </c>
      <c r="E15" s="72"/>
      <c r="F15" s="36">
        <f>D15*E15</f>
        <v>0</v>
      </c>
    </row>
    <row r="16" spans="1:11" x14ac:dyDescent="0.2">
      <c r="A16" s="32">
        <v>3</v>
      </c>
      <c r="B16" s="53"/>
      <c r="C16" s="52"/>
      <c r="D16" s="35"/>
      <c r="E16" s="35"/>
      <c r="F16" s="36"/>
    </row>
    <row r="17" spans="1:6" x14ac:dyDescent="0.2">
      <c r="A17" s="32">
        <v>4</v>
      </c>
      <c r="B17" s="53"/>
      <c r="C17" s="52"/>
      <c r="D17" s="35"/>
      <c r="E17" s="35"/>
      <c r="F17" s="36"/>
    </row>
    <row r="18" spans="1:6" x14ac:dyDescent="0.2">
      <c r="A18" s="32">
        <v>5</v>
      </c>
      <c r="B18" s="53"/>
      <c r="C18" s="52"/>
      <c r="D18" s="35"/>
      <c r="E18" s="35"/>
      <c r="F18" s="36"/>
    </row>
    <row r="19" spans="1:6" x14ac:dyDescent="0.2">
      <c r="A19" s="32">
        <v>6</v>
      </c>
      <c r="B19" s="53"/>
      <c r="C19" s="52"/>
      <c r="D19" s="35"/>
      <c r="E19" s="35"/>
      <c r="F19" s="36"/>
    </row>
    <row r="20" spans="1:6" x14ac:dyDescent="0.2">
      <c r="A20" s="32">
        <v>7</v>
      </c>
      <c r="B20" s="53" t="s">
        <v>14</v>
      </c>
      <c r="C20" s="52" t="s">
        <v>14</v>
      </c>
      <c r="D20" s="35"/>
      <c r="E20" s="35"/>
      <c r="F20" s="36"/>
    </row>
    <row r="21" spans="1:6" x14ac:dyDescent="0.2">
      <c r="A21" s="32">
        <v>8</v>
      </c>
      <c r="B21" s="53" t="s">
        <v>14</v>
      </c>
      <c r="C21" s="52" t="s">
        <v>14</v>
      </c>
      <c r="D21" s="35"/>
      <c r="E21" s="35"/>
      <c r="F21" s="36"/>
    </row>
    <row r="22" spans="1:6" ht="13.5" thickBot="1" x14ac:dyDescent="0.25">
      <c r="A22" s="32">
        <v>9</v>
      </c>
      <c r="B22" s="61"/>
      <c r="C22" s="52"/>
      <c r="D22" s="35"/>
      <c r="E22" s="35"/>
      <c r="F22" s="36"/>
    </row>
    <row r="23" spans="1:6" ht="13.5" thickBot="1" x14ac:dyDescent="0.25">
      <c r="A23" s="32">
        <v>10</v>
      </c>
      <c r="B23" s="51"/>
      <c r="C23" s="52"/>
      <c r="D23" s="65"/>
      <c r="E23" s="65"/>
      <c r="F23" s="36"/>
    </row>
    <row r="24" spans="1:6" ht="15.75" thickBot="1" x14ac:dyDescent="0.3">
      <c r="A24" s="495" t="s">
        <v>21</v>
      </c>
      <c r="B24" s="497"/>
      <c r="C24" s="54"/>
      <c r="D24" s="45">
        <f>D6</f>
        <v>4.51</v>
      </c>
      <c r="E24" s="45">
        <f>F24/D24</f>
        <v>0</v>
      </c>
      <c r="F24" s="46">
        <f>SUM(F14:F23)</f>
        <v>0</v>
      </c>
    </row>
    <row r="25" spans="1:6" ht="15.75" thickBot="1" x14ac:dyDescent="0.3">
      <c r="A25" s="47"/>
      <c r="B25" s="48"/>
      <c r="C25" s="48"/>
      <c r="D25" s="49"/>
      <c r="E25" s="49"/>
      <c r="F25" s="49"/>
    </row>
    <row r="26" spans="1:6" ht="32.25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x14ac:dyDescent="0.2">
      <c r="A27" s="55">
        <v>1</v>
      </c>
      <c r="B27" s="51" t="s">
        <v>25</v>
      </c>
      <c r="C27" s="56" t="str">
        <f>C6</f>
        <v>мп</v>
      </c>
      <c r="D27" s="57">
        <f>D6</f>
        <v>4.51</v>
      </c>
      <c r="E27" s="58">
        <f>F27/D27</f>
        <v>0</v>
      </c>
      <c r="F27" s="59">
        <f>F11</f>
        <v>0</v>
      </c>
    </row>
    <row r="28" spans="1:6" ht="13.5" thickBot="1" x14ac:dyDescent="0.25">
      <c r="A28" s="60">
        <v>2</v>
      </c>
      <c r="B28" s="61" t="s">
        <v>27</v>
      </c>
      <c r="C28" s="38" t="str">
        <f>C6</f>
        <v>мп</v>
      </c>
      <c r="D28" s="41">
        <f>D6</f>
        <v>4.51</v>
      </c>
      <c r="E28" s="42">
        <f>F28/D28</f>
        <v>0</v>
      </c>
      <c r="F28" s="39">
        <f>F24</f>
        <v>0</v>
      </c>
    </row>
    <row r="29" spans="1:6" ht="15.75" thickBot="1" x14ac:dyDescent="0.3">
      <c r="A29" s="495" t="s">
        <v>21</v>
      </c>
      <c r="B29" s="496"/>
      <c r="C29" s="62"/>
      <c r="D29" s="44">
        <f>D6</f>
        <v>4.51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>
        <v>0.2</v>
      </c>
      <c r="F38" s="92">
        <f>F37*E38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251</v>
      </c>
      <c r="B41" s="504"/>
      <c r="C41" s="504"/>
      <c r="D41" s="504"/>
      <c r="E41" s="504"/>
      <c r="F41" s="504"/>
    </row>
    <row r="42" spans="1:8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C38:D38"/>
    <mergeCell ref="A43:B43"/>
    <mergeCell ref="C43:F43"/>
    <mergeCell ref="C1:F1"/>
    <mergeCell ref="A40:B40"/>
    <mergeCell ref="C40:F40"/>
    <mergeCell ref="A41:B41"/>
    <mergeCell ref="C41:F41"/>
    <mergeCell ref="A3:F3"/>
    <mergeCell ref="C37:D37"/>
    <mergeCell ref="C33:D33"/>
    <mergeCell ref="C34:D34"/>
    <mergeCell ref="C35:D35"/>
    <mergeCell ref="C36:D36"/>
    <mergeCell ref="A2:B2"/>
    <mergeCell ref="A11:B11"/>
    <mergeCell ref="A24:B24"/>
    <mergeCell ref="A29:B29"/>
    <mergeCell ref="C31:D31"/>
    <mergeCell ref="C32:D3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P43" sqref="P43"/>
    </sheetView>
  </sheetViews>
  <sheetFormatPr defaultRowHeight="12.75" x14ac:dyDescent="0.2"/>
  <cols>
    <col min="1" max="1" width="5.85546875" style="147" customWidth="1"/>
    <col min="2" max="2" width="52.140625" style="147" customWidth="1"/>
    <col min="3" max="4" width="10.28515625" style="147" customWidth="1"/>
    <col min="5" max="5" width="11" style="147" customWidth="1"/>
    <col min="6" max="6" width="14.140625" style="147" customWidth="1"/>
    <col min="7" max="13" width="0" style="147" hidden="1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69</v>
      </c>
      <c r="D2" s="192"/>
      <c r="E2" s="192"/>
      <c r="F2" s="192"/>
    </row>
    <row r="3" spans="1:11" ht="45.75" customHeight="1" x14ac:dyDescent="0.2">
      <c r="A3" s="517" t="str">
        <f>Дц!C60</f>
        <v>Усиление проемов и противопожарной перегородки  профильной трубой 75*50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ht="25.5" x14ac:dyDescent="0.2">
      <c r="A6" s="185">
        <v>1</v>
      </c>
      <c r="B6" s="40" t="str">
        <f>A3</f>
        <v>Усиление проемов и противопожарной перегородки  профильной трубой 75*50</v>
      </c>
      <c r="C6" s="189" t="s">
        <v>207</v>
      </c>
      <c r="D6" s="215">
        <f>Дц!E60</f>
        <v>19.600000000000001</v>
      </c>
      <c r="E6" s="188"/>
      <c r="F6" s="182">
        <f>D6*E6</f>
        <v>0</v>
      </c>
      <c r="I6" s="147">
        <v>4045.0752000000002</v>
      </c>
      <c r="J6" s="147" t="e">
        <f>(I6-F28)/F11</f>
        <v>#DIV/0!</v>
      </c>
      <c r="K6" s="147" t="e">
        <f>E6*J$6</f>
        <v>#DIV/0!</v>
      </c>
    </row>
    <row r="7" spans="1:11" ht="15.75" customHeight="1" x14ac:dyDescent="0.2">
      <c r="A7" s="185">
        <v>2</v>
      </c>
      <c r="B7" s="33" t="s">
        <v>14</v>
      </c>
      <c r="C7" s="164" t="s">
        <v>14</v>
      </c>
      <c r="D7" s="188"/>
      <c r="E7" s="188"/>
      <c r="F7" s="182"/>
      <c r="K7" s="147" t="e">
        <f>E7*J$6</f>
        <v>#DIV/0!</v>
      </c>
    </row>
    <row r="8" spans="1:11" ht="15.75" customHeight="1" x14ac:dyDescent="0.2">
      <c r="A8" s="185">
        <v>3</v>
      </c>
      <c r="B8" s="33" t="s">
        <v>14</v>
      </c>
      <c r="C8" s="164" t="s">
        <v>14</v>
      </c>
      <c r="D8" s="188"/>
      <c r="E8" s="188"/>
      <c r="F8" s="161"/>
      <c r="K8" s="147" t="e">
        <f>E8*J$6</f>
        <v>#DIV/0!</v>
      </c>
    </row>
    <row r="9" spans="1:11" ht="15.75" customHeight="1" x14ac:dyDescent="0.2">
      <c r="A9" s="185">
        <v>4</v>
      </c>
      <c r="B9" s="40" t="s">
        <v>14</v>
      </c>
      <c r="C9" s="164" t="s">
        <v>14</v>
      </c>
      <c r="D9" s="188"/>
      <c r="E9" s="188"/>
      <c r="F9" s="161"/>
      <c r="K9" s="147" t="e">
        <f>E9*J$6</f>
        <v>#DIV/0!</v>
      </c>
    </row>
    <row r="10" spans="1:11" ht="15.75" customHeight="1" thickBot="1" x14ac:dyDescent="0.25">
      <c r="A10" s="185">
        <v>5</v>
      </c>
      <c r="B10" s="40"/>
      <c r="C10" s="164"/>
      <c r="D10" s="163"/>
      <c r="E10" s="162"/>
      <c r="F10" s="161"/>
      <c r="K10" s="147" t="e">
        <f>E10*J$6</f>
        <v>#DIV/0!</v>
      </c>
    </row>
    <row r="11" spans="1:11" ht="15.75" customHeight="1" thickBot="1" x14ac:dyDescent="0.3">
      <c r="A11" s="513" t="s">
        <v>21</v>
      </c>
      <c r="B11" s="514"/>
      <c r="C11" s="187"/>
      <c r="D11" s="159">
        <f>D6</f>
        <v>19.600000000000001</v>
      </c>
      <c r="E11" s="158">
        <f>F11/D11</f>
        <v>0</v>
      </c>
      <c r="F11" s="157">
        <f>SUM(F6:F10)</f>
        <v>0</v>
      </c>
    </row>
    <row r="12" spans="1:11" ht="15.75" customHeight="1" thickBot="1" x14ac:dyDescent="0.3">
      <c r="A12" s="180"/>
      <c r="B12" s="179"/>
      <c r="C12" s="179"/>
      <c r="D12" s="178"/>
      <c r="E12" s="178"/>
      <c r="F12" s="178"/>
    </row>
    <row r="13" spans="1:11" ht="32.25" thickBot="1" x14ac:dyDescent="0.25">
      <c r="A13" s="177" t="s">
        <v>15</v>
      </c>
      <c r="B13" s="201" t="s">
        <v>22</v>
      </c>
      <c r="C13" s="200" t="s">
        <v>17</v>
      </c>
      <c r="D13" s="199" t="s">
        <v>18</v>
      </c>
      <c r="E13" s="199" t="s">
        <v>19</v>
      </c>
      <c r="F13" s="173" t="s">
        <v>20</v>
      </c>
    </row>
    <row r="14" spans="1:11" ht="15.75" customHeight="1" x14ac:dyDescent="0.2">
      <c r="A14" s="185">
        <v>1</v>
      </c>
      <c r="B14" s="221" t="s">
        <v>360</v>
      </c>
      <c r="C14" s="220" t="s">
        <v>207</v>
      </c>
      <c r="D14" s="69">
        <f>D6*1.5</f>
        <v>29.4</v>
      </c>
      <c r="E14" s="69"/>
      <c r="F14" s="182">
        <f t="shared" ref="F14" si="0">D14*E14</f>
        <v>0</v>
      </c>
    </row>
    <row r="15" spans="1:11" ht="15.75" customHeight="1" x14ac:dyDescent="0.2">
      <c r="A15" s="185">
        <v>2</v>
      </c>
      <c r="B15" s="196" t="s">
        <v>14</v>
      </c>
      <c r="C15" s="189" t="s">
        <v>14</v>
      </c>
      <c r="D15" s="188"/>
      <c r="E15" s="188"/>
      <c r="F15" s="182"/>
    </row>
    <row r="16" spans="1:11" ht="15.75" customHeight="1" x14ac:dyDescent="0.2">
      <c r="A16" s="185">
        <v>3</v>
      </c>
      <c r="B16" s="196" t="s">
        <v>14</v>
      </c>
      <c r="C16" s="189" t="s">
        <v>14</v>
      </c>
      <c r="D16" s="188"/>
      <c r="E16" s="188"/>
      <c r="F16" s="182"/>
    </row>
    <row r="17" spans="1:6" ht="15.75" customHeight="1" x14ac:dyDescent="0.2">
      <c r="A17" s="185">
        <v>4</v>
      </c>
      <c r="B17" s="196" t="s">
        <v>14</v>
      </c>
      <c r="C17" s="189" t="s">
        <v>14</v>
      </c>
      <c r="D17" s="188"/>
      <c r="E17" s="188"/>
      <c r="F17" s="182"/>
    </row>
    <row r="18" spans="1:6" ht="15.75" customHeight="1" x14ac:dyDescent="0.2">
      <c r="A18" s="185">
        <v>5</v>
      </c>
      <c r="B18" s="196" t="s">
        <v>14</v>
      </c>
      <c r="C18" s="189" t="s">
        <v>14</v>
      </c>
      <c r="D18" s="188"/>
      <c r="E18" s="188"/>
      <c r="F18" s="182"/>
    </row>
    <row r="19" spans="1:6" ht="15.75" customHeight="1" x14ac:dyDescent="0.2">
      <c r="A19" s="185">
        <v>6</v>
      </c>
      <c r="B19" s="196" t="s">
        <v>14</v>
      </c>
      <c r="C19" s="189" t="s">
        <v>14</v>
      </c>
      <c r="D19" s="188"/>
      <c r="E19" s="188"/>
      <c r="F19" s="182"/>
    </row>
    <row r="20" spans="1:6" ht="15.75" customHeight="1" x14ac:dyDescent="0.2">
      <c r="A20" s="185">
        <v>7</v>
      </c>
      <c r="B20" s="196" t="s">
        <v>14</v>
      </c>
      <c r="C20" s="189" t="s">
        <v>14</v>
      </c>
      <c r="D20" s="188"/>
      <c r="E20" s="188"/>
      <c r="F20" s="182"/>
    </row>
    <row r="21" spans="1:6" ht="15.75" customHeight="1" x14ac:dyDescent="0.2">
      <c r="A21" s="185">
        <v>8</v>
      </c>
      <c r="B21" s="196" t="s">
        <v>14</v>
      </c>
      <c r="C21" s="189" t="s">
        <v>14</v>
      </c>
      <c r="D21" s="188"/>
      <c r="E21" s="188"/>
      <c r="F21" s="182"/>
    </row>
    <row r="22" spans="1:6" ht="15.75" customHeight="1" x14ac:dyDescent="0.2">
      <c r="A22" s="185">
        <v>9</v>
      </c>
      <c r="B22" s="196"/>
      <c r="C22" s="189"/>
      <c r="D22" s="188"/>
      <c r="E22" s="188"/>
      <c r="F22" s="182"/>
    </row>
    <row r="23" spans="1:6" ht="15.75" customHeight="1" thickBot="1" x14ac:dyDescent="0.25">
      <c r="A23" s="185">
        <v>10</v>
      </c>
      <c r="B23" s="165"/>
      <c r="C23" s="184"/>
      <c r="D23" s="183"/>
      <c r="E23" s="183"/>
      <c r="F23" s="182"/>
    </row>
    <row r="24" spans="1:6" ht="15.75" customHeight="1" thickBot="1" x14ac:dyDescent="0.3">
      <c r="A24" s="513" t="s">
        <v>21</v>
      </c>
      <c r="B24" s="516"/>
      <c r="C24" s="181"/>
      <c r="D24" s="158">
        <f>D6</f>
        <v>19.600000000000001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">
        <v>26</v>
      </c>
      <c r="D27" s="169">
        <v>1</v>
      </c>
      <c r="E27" s="168">
        <f>F11</f>
        <v>0</v>
      </c>
      <c r="F27" s="167">
        <f>E27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">
        <v>26</v>
      </c>
      <c r="D28" s="163">
        <v>1</v>
      </c>
      <c r="E28" s="162">
        <f>F24</f>
        <v>0</v>
      </c>
      <c r="F28" s="161">
        <f>E28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19.600000000000001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/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/>
      <c r="F34" s="153">
        <f>F32+F33</f>
        <v>0</v>
      </c>
    </row>
    <row r="35" spans="1:8" hidden="1" x14ac:dyDescent="0.2">
      <c r="C35" s="526" t="s">
        <v>161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customFormat="1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customFormat="1" ht="15" x14ac:dyDescent="0.25">
      <c r="A41" s="504" t="s">
        <v>251</v>
      </c>
      <c r="B41" s="504"/>
      <c r="C41" s="504"/>
      <c r="D41" s="504"/>
      <c r="E41" s="504"/>
      <c r="F41" s="504"/>
    </row>
    <row r="42" spans="1:8" customFormat="1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customFormat="1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C31:D31"/>
    <mergeCell ref="C32:D32"/>
    <mergeCell ref="A29:B29"/>
    <mergeCell ref="C1:F1"/>
    <mergeCell ref="A2:B2"/>
    <mergeCell ref="A11:B11"/>
    <mergeCell ref="A24:B24"/>
    <mergeCell ref="A3:F3"/>
    <mergeCell ref="A41:B41"/>
    <mergeCell ref="C41:F41"/>
    <mergeCell ref="A43:B43"/>
    <mergeCell ref="C43:F43"/>
    <mergeCell ref="C33:D33"/>
    <mergeCell ref="C34:D34"/>
    <mergeCell ref="C35:D35"/>
    <mergeCell ref="C36:D36"/>
    <mergeCell ref="A40:B40"/>
    <mergeCell ref="C40:F40"/>
    <mergeCell ref="C37:D37"/>
    <mergeCell ref="C38:D3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P43" sqref="P43"/>
    </sheetView>
  </sheetViews>
  <sheetFormatPr defaultRowHeight="12.75" x14ac:dyDescent="0.2"/>
  <cols>
    <col min="1" max="1" width="5.85546875" style="147" customWidth="1"/>
    <col min="2" max="2" width="52.140625" style="147" customWidth="1"/>
    <col min="3" max="4" width="10.28515625" style="147" customWidth="1"/>
    <col min="5" max="5" width="11" style="147" customWidth="1"/>
    <col min="6" max="6" width="14.140625" style="147" customWidth="1"/>
    <col min="7" max="13" width="0" style="147" hidden="1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70</v>
      </c>
      <c r="D2" s="192"/>
      <c r="E2" s="192"/>
      <c r="F2" s="192"/>
    </row>
    <row r="3" spans="1:11" ht="45.75" customHeight="1" x14ac:dyDescent="0.2">
      <c r="A3" s="517" t="str">
        <f>Дц!C30</f>
        <v>Монтаж лючков 500х500 в цвет потолка для доступа к инженерным комуникациям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ht="25.5" x14ac:dyDescent="0.2">
      <c r="A6" s="251">
        <v>1</v>
      </c>
      <c r="B6" s="40" t="str">
        <f>A3</f>
        <v>Монтаж лючков 500х500 в цвет потолка для доступа к инженерным комуникациям</v>
      </c>
      <c r="C6" s="189" t="s">
        <v>7</v>
      </c>
      <c r="D6" s="188">
        <f>Дц!E30</f>
        <v>4</v>
      </c>
      <c r="E6" s="188"/>
      <c r="F6" s="182">
        <f>D6*E6</f>
        <v>0</v>
      </c>
      <c r="I6" s="147">
        <v>861.45119999999997</v>
      </c>
      <c r="J6" s="147" t="e">
        <f>(I6-F28)/F11</f>
        <v>#DIV/0!</v>
      </c>
      <c r="K6" s="147" t="e">
        <f>E6*J$6</f>
        <v>#DIV/0!</v>
      </c>
    </row>
    <row r="7" spans="1:11" ht="15.75" customHeight="1" x14ac:dyDescent="0.2">
      <c r="A7" s="251">
        <v>2</v>
      </c>
      <c r="B7" s="37" t="s">
        <v>14</v>
      </c>
      <c r="C7" s="189" t="s">
        <v>14</v>
      </c>
      <c r="D7" s="188"/>
      <c r="E7" s="188"/>
      <c r="F7" s="182"/>
      <c r="K7" s="147" t="e">
        <f>E7*J$6</f>
        <v>#DIV/0!</v>
      </c>
    </row>
    <row r="8" spans="1:11" ht="15.75" customHeight="1" x14ac:dyDescent="0.2">
      <c r="A8" s="251">
        <v>3</v>
      </c>
      <c r="B8" s="33" t="s">
        <v>14</v>
      </c>
      <c r="C8" s="164" t="s">
        <v>14</v>
      </c>
      <c r="D8" s="188"/>
      <c r="E8" s="188"/>
      <c r="F8" s="161"/>
      <c r="K8" s="147" t="e">
        <f>E8*J$6</f>
        <v>#DIV/0!</v>
      </c>
    </row>
    <row r="9" spans="1:11" ht="15.75" customHeight="1" x14ac:dyDescent="0.2">
      <c r="A9" s="251">
        <v>4</v>
      </c>
      <c r="B9" s="40" t="s">
        <v>14</v>
      </c>
      <c r="C9" s="164" t="s">
        <v>14</v>
      </c>
      <c r="D9" s="188"/>
      <c r="E9" s="188"/>
      <c r="F9" s="161"/>
      <c r="K9" s="147" t="e">
        <f>E9*J$6</f>
        <v>#DIV/0!</v>
      </c>
    </row>
    <row r="10" spans="1:11" ht="15.75" customHeight="1" thickBot="1" x14ac:dyDescent="0.25">
      <c r="A10" s="251">
        <v>5</v>
      </c>
      <c r="B10" s="40"/>
      <c r="C10" s="164"/>
      <c r="D10" s="163"/>
      <c r="E10" s="162"/>
      <c r="F10" s="161"/>
      <c r="K10" s="147" t="e">
        <f>E10*J$6</f>
        <v>#DIV/0!</v>
      </c>
    </row>
    <row r="11" spans="1:11" ht="15.75" customHeight="1" thickBot="1" x14ac:dyDescent="0.3">
      <c r="A11" s="513" t="s">
        <v>21</v>
      </c>
      <c r="B11" s="514"/>
      <c r="C11" s="187"/>
      <c r="D11" s="159">
        <f>D6</f>
        <v>4</v>
      </c>
      <c r="E11" s="158">
        <f>F11/D11</f>
        <v>0</v>
      </c>
      <c r="F11" s="157">
        <f>SUM(F6:F10)</f>
        <v>0</v>
      </c>
    </row>
    <row r="12" spans="1:11" ht="15.75" customHeight="1" thickBot="1" x14ac:dyDescent="0.3">
      <c r="A12" s="180"/>
      <c r="B12" s="179"/>
      <c r="C12" s="179"/>
      <c r="D12" s="178"/>
      <c r="E12" s="178"/>
      <c r="F12" s="178"/>
    </row>
    <row r="13" spans="1:11" ht="32.25" thickBot="1" x14ac:dyDescent="0.25">
      <c r="A13" s="177" t="s">
        <v>15</v>
      </c>
      <c r="B13" s="201" t="s">
        <v>22</v>
      </c>
      <c r="C13" s="200" t="s">
        <v>17</v>
      </c>
      <c r="D13" s="199" t="s">
        <v>18</v>
      </c>
      <c r="E13" s="174" t="s">
        <v>19</v>
      </c>
      <c r="F13" s="173" t="s">
        <v>20</v>
      </c>
    </row>
    <row r="14" spans="1:11" ht="15.75" customHeight="1" x14ac:dyDescent="0.2">
      <c r="A14" s="251">
        <v>1</v>
      </c>
      <c r="B14" s="95" t="s">
        <v>323</v>
      </c>
      <c r="C14" s="96" t="s">
        <v>7</v>
      </c>
      <c r="D14" s="97">
        <f>D6</f>
        <v>4</v>
      </c>
      <c r="E14" s="102"/>
      <c r="F14" s="182">
        <f>D14*E14</f>
        <v>0</v>
      </c>
    </row>
    <row r="15" spans="1:11" ht="15.75" customHeight="1" x14ac:dyDescent="0.2">
      <c r="A15" s="251">
        <v>2</v>
      </c>
      <c r="B15" s="105"/>
      <c r="C15" s="106"/>
      <c r="D15" s="126"/>
      <c r="E15" s="110"/>
      <c r="F15" s="182"/>
    </row>
    <row r="16" spans="1:11" ht="15.75" customHeight="1" x14ac:dyDescent="0.2">
      <c r="A16" s="251">
        <v>3</v>
      </c>
      <c r="B16" s="105"/>
      <c r="C16" s="106"/>
      <c r="D16" s="126"/>
      <c r="E16" s="110"/>
      <c r="F16" s="182"/>
    </row>
    <row r="17" spans="1:6" ht="15.75" customHeight="1" x14ac:dyDescent="0.2">
      <c r="A17" s="251">
        <v>4</v>
      </c>
      <c r="B17" s="105"/>
      <c r="C17" s="106"/>
      <c r="D17" s="126"/>
      <c r="E17" s="110"/>
      <c r="F17" s="182"/>
    </row>
    <row r="18" spans="1:6" ht="15.75" customHeight="1" x14ac:dyDescent="0.2">
      <c r="A18" s="251">
        <v>5</v>
      </c>
      <c r="B18" s="105"/>
      <c r="C18" s="106"/>
      <c r="D18" s="126"/>
      <c r="E18" s="110"/>
      <c r="F18" s="182"/>
    </row>
    <row r="19" spans="1:6" ht="15.75" customHeight="1" x14ac:dyDescent="0.2">
      <c r="A19" s="251">
        <v>6</v>
      </c>
      <c r="B19" s="105"/>
      <c r="C19" s="106"/>
      <c r="D19" s="126"/>
      <c r="E19" s="110"/>
      <c r="F19" s="182"/>
    </row>
    <row r="20" spans="1:6" ht="15.75" customHeight="1" x14ac:dyDescent="0.2">
      <c r="A20" s="251">
        <v>7</v>
      </c>
      <c r="B20" s="105"/>
      <c r="C20" s="106"/>
      <c r="D20" s="126"/>
      <c r="E20" s="110"/>
      <c r="F20" s="182"/>
    </row>
    <row r="21" spans="1:6" ht="15.75" customHeight="1" x14ac:dyDescent="0.2">
      <c r="A21" s="251">
        <v>8</v>
      </c>
      <c r="B21" s="105"/>
      <c r="C21" s="106"/>
      <c r="D21" s="126"/>
      <c r="E21" s="110"/>
      <c r="F21" s="182"/>
    </row>
    <row r="22" spans="1:6" ht="15.75" customHeight="1" x14ac:dyDescent="0.2">
      <c r="A22" s="251">
        <v>9</v>
      </c>
      <c r="B22" s="105"/>
      <c r="C22" s="106"/>
      <c r="D22" s="126"/>
      <c r="E22" s="110"/>
      <c r="F22" s="182"/>
    </row>
    <row r="23" spans="1:6" ht="15.75" customHeight="1" thickBot="1" x14ac:dyDescent="0.25">
      <c r="A23" s="251">
        <v>10</v>
      </c>
      <c r="B23" s="105"/>
      <c r="C23" s="106"/>
      <c r="D23" s="126"/>
      <c r="E23" s="110"/>
      <c r="F23" s="182"/>
    </row>
    <row r="24" spans="1:6" ht="15.75" customHeight="1" thickBot="1" x14ac:dyDescent="0.3">
      <c r="A24" s="513" t="s">
        <v>21</v>
      </c>
      <c r="B24" s="516"/>
      <c r="C24" s="181"/>
      <c r="D24" s="158">
        <f>D6</f>
        <v>4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tr">
        <f>C6</f>
        <v>шт</v>
      </c>
      <c r="D27" s="169">
        <f>D6</f>
        <v>4</v>
      </c>
      <c r="E27" s="168">
        <f>F27/D27</f>
        <v>0</v>
      </c>
      <c r="F27" s="167">
        <f>F11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tr">
        <f>C6</f>
        <v>шт</v>
      </c>
      <c r="D28" s="163">
        <f>D6</f>
        <v>4</v>
      </c>
      <c r="E28" s="162">
        <f>F28/D28</f>
        <v>0</v>
      </c>
      <c r="F28" s="161">
        <f>F24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4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customFormat="1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customFormat="1" ht="15" x14ac:dyDescent="0.25">
      <c r="A41" s="504" t="s">
        <v>251</v>
      </c>
      <c r="B41" s="504"/>
      <c r="C41" s="504"/>
      <c r="D41" s="504"/>
      <c r="E41" s="504"/>
      <c r="F41" s="504"/>
    </row>
    <row r="42" spans="1:8" customFormat="1" ht="15" x14ac:dyDescent="0.25">
      <c r="A42" s="249"/>
      <c r="B42" s="240" t="s">
        <v>257</v>
      </c>
      <c r="C42" s="442" t="s">
        <v>257</v>
      </c>
      <c r="D42" s="442"/>
      <c r="E42" s="442"/>
      <c r="F42" s="442"/>
    </row>
    <row r="43" spans="1:8" customFormat="1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C36:D36"/>
    <mergeCell ref="C1:F1"/>
    <mergeCell ref="A2:B2"/>
    <mergeCell ref="A3:F3"/>
    <mergeCell ref="A11:B11"/>
    <mergeCell ref="A24:B24"/>
    <mergeCell ref="A29:B29"/>
    <mergeCell ref="C31:D31"/>
    <mergeCell ref="C32:D32"/>
    <mergeCell ref="C33:D33"/>
    <mergeCell ref="C34:D34"/>
    <mergeCell ref="C35:D35"/>
    <mergeCell ref="A43:B43"/>
    <mergeCell ref="C43:F43"/>
    <mergeCell ref="C37:D37"/>
    <mergeCell ref="C38:D38"/>
    <mergeCell ref="A40:B40"/>
    <mergeCell ref="C40:F40"/>
    <mergeCell ref="A41:B41"/>
    <mergeCell ref="C41:F4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P43" sqref="P43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 t="s">
        <v>14</v>
      </c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100</v>
      </c>
      <c r="D2" s="24"/>
      <c r="E2" s="24"/>
      <c r="F2" s="24"/>
    </row>
    <row r="3" spans="1:11" ht="45.75" customHeight="1" x14ac:dyDescent="0.2">
      <c r="A3" s="506" t="str">
        <f>Дц!C66</f>
        <v>Монтаж светильников  ARS /R418 в офисе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2">
        <v>1</v>
      </c>
      <c r="B6" s="40" t="str">
        <f>A3</f>
        <v>Монтаж светильников  ARS /R418 в офисе</v>
      </c>
      <c r="C6" s="34" t="s">
        <v>7</v>
      </c>
      <c r="D6" s="35">
        <f>Дц!E66</f>
        <v>3</v>
      </c>
      <c r="E6" s="35"/>
      <c r="F6" s="36">
        <f>D6*E6</f>
        <v>0</v>
      </c>
      <c r="I6">
        <v>1067.7104999999999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2">
        <v>2</v>
      </c>
      <c r="B7" s="37" t="s">
        <v>14</v>
      </c>
      <c r="C7" s="34" t="s">
        <v>14</v>
      </c>
      <c r="D7" s="35"/>
      <c r="E7" s="35"/>
      <c r="F7" s="36"/>
      <c r="K7" t="e">
        <f>E7*J$6</f>
        <v>#DIV/0!</v>
      </c>
    </row>
    <row r="8" spans="1:11" ht="15.75" customHeight="1" x14ac:dyDescent="0.2">
      <c r="A8" s="3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3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32">
        <v>1</v>
      </c>
      <c r="B14" s="346" t="s">
        <v>396</v>
      </c>
      <c r="C14" s="347" t="s">
        <v>54</v>
      </c>
      <c r="D14" s="348">
        <f>D6</f>
        <v>3</v>
      </c>
      <c r="E14" s="349"/>
      <c r="F14" s="36">
        <f t="shared" ref="F14:F15" si="0">D14*E14</f>
        <v>0</v>
      </c>
    </row>
    <row r="15" spans="1:11" ht="15.75" customHeight="1" x14ac:dyDescent="0.2">
      <c r="A15" s="32">
        <v>2</v>
      </c>
      <c r="B15" s="350" t="s">
        <v>176</v>
      </c>
      <c r="C15" s="347" t="s">
        <v>54</v>
      </c>
      <c r="D15" s="351">
        <f>D6*4+2</f>
        <v>14</v>
      </c>
      <c r="E15" s="352"/>
      <c r="F15" s="36">
        <f t="shared" si="0"/>
        <v>0</v>
      </c>
    </row>
    <row r="16" spans="1:11" ht="15.75" customHeight="1" x14ac:dyDescent="0.2">
      <c r="A16" s="32">
        <v>3</v>
      </c>
      <c r="B16" s="37" t="s">
        <v>14</v>
      </c>
      <c r="C16" s="34" t="s">
        <v>14</v>
      </c>
      <c r="D16" s="35"/>
      <c r="E16" s="35"/>
      <c r="F16" s="36"/>
    </row>
    <row r="17" spans="1:6" ht="15.75" customHeight="1" x14ac:dyDescent="0.2">
      <c r="A17" s="32">
        <v>4</v>
      </c>
      <c r="B17" s="37" t="s">
        <v>14</v>
      </c>
      <c r="C17" s="34" t="s">
        <v>14</v>
      </c>
      <c r="D17" s="35"/>
      <c r="E17" s="35"/>
      <c r="F17" s="36"/>
    </row>
    <row r="18" spans="1:6" ht="15.75" customHeight="1" x14ac:dyDescent="0.2">
      <c r="A18" s="32">
        <v>5</v>
      </c>
      <c r="B18" s="37" t="s">
        <v>14</v>
      </c>
      <c r="C18" s="34" t="s">
        <v>14</v>
      </c>
      <c r="D18" s="35"/>
      <c r="E18" s="35"/>
      <c r="F18" s="36"/>
    </row>
    <row r="19" spans="1:6" ht="15.75" customHeight="1" x14ac:dyDescent="0.2">
      <c r="A19" s="32">
        <v>6</v>
      </c>
      <c r="B19" s="37" t="s">
        <v>14</v>
      </c>
      <c r="C19" s="34" t="s">
        <v>14</v>
      </c>
      <c r="D19" s="35"/>
      <c r="E19" s="35"/>
      <c r="F19" s="36"/>
    </row>
    <row r="20" spans="1:6" ht="15.75" customHeight="1" x14ac:dyDescent="0.2">
      <c r="A20" s="32">
        <v>7</v>
      </c>
      <c r="B20" s="37" t="s">
        <v>14</v>
      </c>
      <c r="C20" s="34" t="s">
        <v>14</v>
      </c>
      <c r="D20" s="35"/>
      <c r="E20" s="35"/>
      <c r="F20" s="36"/>
    </row>
    <row r="21" spans="1:6" ht="15.75" customHeight="1" x14ac:dyDescent="0.2">
      <c r="A21" s="32">
        <v>8</v>
      </c>
      <c r="B21" s="37" t="s">
        <v>14</v>
      </c>
      <c r="C21" s="34" t="s">
        <v>14</v>
      </c>
      <c r="D21" s="35"/>
      <c r="E21" s="35"/>
      <c r="F21" s="36"/>
    </row>
    <row r="22" spans="1:6" ht="15.75" customHeight="1" x14ac:dyDescent="0.2">
      <c r="A22" s="32">
        <v>9</v>
      </c>
      <c r="B22" s="37" t="s">
        <v>14</v>
      </c>
      <c r="C22" s="34" t="s">
        <v>14</v>
      </c>
      <c r="D22" s="35"/>
      <c r="E22" s="35"/>
      <c r="F22" s="36"/>
    </row>
    <row r="23" spans="1:6" ht="15.75" customHeight="1" thickBot="1" x14ac:dyDescent="0.25">
      <c r="A23" s="32">
        <v>10</v>
      </c>
      <c r="B23" s="37" t="s">
        <v>14</v>
      </c>
      <c r="C23" s="34" t="s">
        <v>14</v>
      </c>
      <c r="D23" s="35"/>
      <c r="E23" s="3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3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шт</v>
      </c>
      <c r="D27" s="57">
        <f>D6</f>
        <v>3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шт</v>
      </c>
      <c r="D28" s="41">
        <f>D6</f>
        <v>3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3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E35*F34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251</v>
      </c>
      <c r="B41" s="504"/>
      <c r="C41" s="504"/>
      <c r="D41" s="504"/>
      <c r="E41" s="504"/>
      <c r="F41" s="504"/>
    </row>
    <row r="42" spans="1:8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C31:D31"/>
    <mergeCell ref="C32:D32"/>
    <mergeCell ref="C33:D33"/>
    <mergeCell ref="C34:D34"/>
    <mergeCell ref="A41:B41"/>
    <mergeCell ref="C41:F41"/>
    <mergeCell ref="A43:B43"/>
    <mergeCell ref="C43:F43"/>
    <mergeCell ref="C1:F1"/>
    <mergeCell ref="A2:B2"/>
    <mergeCell ref="A11:B11"/>
    <mergeCell ref="A3:F3"/>
    <mergeCell ref="A40:B40"/>
    <mergeCell ref="C40:F40"/>
    <mergeCell ref="C38:D38"/>
    <mergeCell ref="C37:D37"/>
    <mergeCell ref="A24:B24"/>
    <mergeCell ref="A29:B29"/>
    <mergeCell ref="C35:D35"/>
    <mergeCell ref="C36:D3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P43" sqref="P43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C1" s="505" t="s">
        <v>419</v>
      </c>
      <c r="D1" s="505"/>
      <c r="E1" s="505"/>
      <c r="F1" s="505"/>
    </row>
    <row r="2" spans="1:11" ht="15.75" x14ac:dyDescent="0.25">
      <c r="A2" s="511" t="s">
        <v>252</v>
      </c>
      <c r="B2" s="511"/>
      <c r="C2" s="23" t="str">
        <f ca="1">MID(CELL("filename",A1),FIND("]",CELL("filename",A1))+1,65535)</f>
        <v>101</v>
      </c>
      <c r="D2" s="24"/>
      <c r="E2" s="24"/>
      <c r="F2" s="24"/>
    </row>
    <row r="3" spans="1:11" ht="45.75" customHeight="1" x14ac:dyDescent="0.2">
      <c r="A3" s="506" t="s">
        <v>181</v>
      </c>
      <c r="B3" s="506"/>
      <c r="C3" s="506"/>
      <c r="D3" s="506"/>
      <c r="E3" s="506"/>
      <c r="F3" s="506"/>
    </row>
    <row r="4" spans="1:11" ht="13.5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ht="25.5" x14ac:dyDescent="0.2">
      <c r="A6" s="32">
        <v>1</v>
      </c>
      <c r="B6" s="40" t="str">
        <f>A3</f>
        <v>Монтаж светильников потол. люм. накл. ЛСП-01-2х36-211 ЕЛ</v>
      </c>
      <c r="C6" s="34" t="s">
        <v>7</v>
      </c>
      <c r="D6" s="35">
        <f>Дц!E68</f>
        <v>5</v>
      </c>
      <c r="E6" s="35"/>
      <c r="F6" s="36">
        <f>D6*E6</f>
        <v>0</v>
      </c>
      <c r="I6">
        <v>2243.4561359999998</v>
      </c>
      <c r="J6" t="e">
        <f>(I6-F28)/F11</f>
        <v>#DIV/0!</v>
      </c>
      <c r="K6" t="e">
        <f>E6*J$6</f>
        <v>#DIV/0!</v>
      </c>
    </row>
    <row r="7" spans="1:11" x14ac:dyDescent="0.2">
      <c r="A7" s="32">
        <v>2</v>
      </c>
      <c r="B7" s="37" t="s">
        <v>14</v>
      </c>
      <c r="C7" s="34" t="s">
        <v>14</v>
      </c>
      <c r="D7" s="35"/>
      <c r="E7" s="35"/>
      <c r="F7" s="36"/>
      <c r="K7" t="e">
        <f>E7*J$6</f>
        <v>#DIV/0!</v>
      </c>
    </row>
    <row r="8" spans="1:11" x14ac:dyDescent="0.2">
      <c r="A8" s="3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3.5" thickBot="1" x14ac:dyDescent="0.25">
      <c r="A10" s="3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thickBot="1" x14ac:dyDescent="0.3">
      <c r="A11" s="495" t="s">
        <v>21</v>
      </c>
      <c r="B11" s="496"/>
      <c r="C11" s="43"/>
      <c r="D11" s="44">
        <f>D6</f>
        <v>5</v>
      </c>
      <c r="E11" s="45">
        <f>F11/D11</f>
        <v>0</v>
      </c>
      <c r="F11" s="46">
        <f>SUM(F6:F10)</f>
        <v>0</v>
      </c>
    </row>
    <row r="12" spans="1:11" ht="15.75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" customHeight="1" x14ac:dyDescent="0.2">
      <c r="A14" s="32">
        <v>1</v>
      </c>
      <c r="B14" s="346" t="s">
        <v>180</v>
      </c>
      <c r="C14" s="347" t="s">
        <v>54</v>
      </c>
      <c r="D14" s="348">
        <f>D6</f>
        <v>5</v>
      </c>
      <c r="E14" s="349"/>
      <c r="F14" s="36">
        <f t="shared" ref="F14:F15" si="0">D14*E14</f>
        <v>0</v>
      </c>
    </row>
    <row r="15" spans="1:11" ht="14.25" customHeight="1" x14ac:dyDescent="0.2">
      <c r="A15" s="32">
        <v>2</v>
      </c>
      <c r="B15" s="350" t="s">
        <v>175</v>
      </c>
      <c r="C15" s="347" t="s">
        <v>54</v>
      </c>
      <c r="D15" s="351">
        <f>D6*2+1</f>
        <v>11</v>
      </c>
      <c r="E15" s="352"/>
      <c r="F15" s="36">
        <f t="shared" si="0"/>
        <v>0</v>
      </c>
    </row>
    <row r="16" spans="1:11" x14ac:dyDescent="0.2">
      <c r="A16" s="32">
        <v>3</v>
      </c>
      <c r="B16" s="33" t="s">
        <v>14</v>
      </c>
      <c r="C16" s="38" t="s">
        <v>14</v>
      </c>
      <c r="D16" s="35"/>
      <c r="E16" s="35"/>
      <c r="F16" s="36"/>
    </row>
    <row r="17" spans="1:6" x14ac:dyDescent="0.2">
      <c r="A17" s="32">
        <v>4</v>
      </c>
      <c r="B17" s="33" t="s">
        <v>14</v>
      </c>
      <c r="C17" s="38" t="s">
        <v>14</v>
      </c>
      <c r="D17" s="35"/>
      <c r="E17" s="35"/>
      <c r="F17" s="36"/>
    </row>
    <row r="18" spans="1:6" x14ac:dyDescent="0.2">
      <c r="A18" s="32">
        <v>5</v>
      </c>
      <c r="B18" s="33" t="s">
        <v>14</v>
      </c>
      <c r="C18" s="38" t="s">
        <v>14</v>
      </c>
      <c r="D18" s="35"/>
      <c r="E18" s="35"/>
      <c r="F18" s="36"/>
    </row>
    <row r="19" spans="1:6" x14ac:dyDescent="0.2">
      <c r="A19" s="32">
        <v>6</v>
      </c>
      <c r="B19" s="33" t="s">
        <v>14</v>
      </c>
      <c r="C19" s="38" t="s">
        <v>14</v>
      </c>
      <c r="D19" s="35"/>
      <c r="E19" s="35"/>
      <c r="F19" s="36"/>
    </row>
    <row r="20" spans="1:6" x14ac:dyDescent="0.2">
      <c r="A20" s="32">
        <v>7</v>
      </c>
      <c r="B20" s="33" t="s">
        <v>14</v>
      </c>
      <c r="C20" s="38" t="s">
        <v>14</v>
      </c>
      <c r="D20" s="35"/>
      <c r="E20" s="35"/>
      <c r="F20" s="36"/>
    </row>
    <row r="21" spans="1:6" x14ac:dyDescent="0.2">
      <c r="A21" s="32">
        <v>8</v>
      </c>
      <c r="B21" s="33" t="s">
        <v>14</v>
      </c>
      <c r="C21" s="38" t="s">
        <v>14</v>
      </c>
      <c r="D21" s="35"/>
      <c r="E21" s="35"/>
      <c r="F21" s="36"/>
    </row>
    <row r="22" spans="1:6" x14ac:dyDescent="0.2">
      <c r="A22" s="32">
        <v>9</v>
      </c>
      <c r="B22" s="33" t="s">
        <v>14</v>
      </c>
      <c r="C22" s="38" t="s">
        <v>14</v>
      </c>
      <c r="D22" s="35"/>
      <c r="E22" s="35"/>
      <c r="F22" s="36"/>
    </row>
    <row r="23" spans="1:6" ht="13.5" thickBot="1" x14ac:dyDescent="0.25">
      <c r="A23" s="32">
        <v>10</v>
      </c>
      <c r="B23" s="33" t="s">
        <v>14</v>
      </c>
      <c r="C23" s="38" t="s">
        <v>14</v>
      </c>
      <c r="D23" s="35"/>
      <c r="E23" s="35"/>
      <c r="F23" s="36"/>
    </row>
    <row r="24" spans="1:6" ht="15.75" thickBot="1" x14ac:dyDescent="0.3">
      <c r="A24" s="495" t="s">
        <v>21</v>
      </c>
      <c r="B24" s="497"/>
      <c r="C24" s="54"/>
      <c r="D24" s="45">
        <f>D6</f>
        <v>5</v>
      </c>
      <c r="E24" s="45">
        <f>F24/D24</f>
        <v>0</v>
      </c>
      <c r="F24" s="46">
        <f>SUM(F14:F23)</f>
        <v>0</v>
      </c>
    </row>
    <row r="25" spans="1:6" ht="15.75" thickBot="1" x14ac:dyDescent="0.3">
      <c r="A25" s="47"/>
      <c r="B25" s="48"/>
      <c r="C25" s="48"/>
      <c r="D25" s="49"/>
      <c r="E25" s="49"/>
      <c r="F25" s="49"/>
    </row>
    <row r="26" spans="1:6" ht="32.25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x14ac:dyDescent="0.2">
      <c r="A27" s="55">
        <v>1</v>
      </c>
      <c r="B27" s="51" t="s">
        <v>25</v>
      </c>
      <c r="C27" s="56" t="str">
        <f>C6</f>
        <v>шт</v>
      </c>
      <c r="D27" s="57">
        <f>D6</f>
        <v>5</v>
      </c>
      <c r="E27" s="58">
        <f>F27/D27</f>
        <v>0</v>
      </c>
      <c r="F27" s="59">
        <f>F11</f>
        <v>0</v>
      </c>
    </row>
    <row r="28" spans="1:6" ht="13.5" thickBot="1" x14ac:dyDescent="0.25">
      <c r="A28" s="60">
        <v>2</v>
      </c>
      <c r="B28" s="61" t="s">
        <v>27</v>
      </c>
      <c r="C28" s="38" t="str">
        <f>C6</f>
        <v>шт</v>
      </c>
      <c r="D28" s="41">
        <f>D6</f>
        <v>5</v>
      </c>
      <c r="E28" s="42">
        <f>F28/D28</f>
        <v>0</v>
      </c>
      <c r="F28" s="39">
        <f>F24</f>
        <v>0</v>
      </c>
    </row>
    <row r="29" spans="1:6" ht="15.75" thickBot="1" x14ac:dyDescent="0.3">
      <c r="A29" s="495" t="s">
        <v>21</v>
      </c>
      <c r="B29" s="496"/>
      <c r="C29" s="62"/>
      <c r="D29" s="44">
        <f>D6</f>
        <v>5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E35*F34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>
        <v>0.2</v>
      </c>
      <c r="F38" s="92">
        <f>F37*E38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251</v>
      </c>
      <c r="B41" s="504"/>
      <c r="C41" s="504"/>
      <c r="D41" s="504"/>
      <c r="E41" s="504"/>
      <c r="F41" s="504"/>
    </row>
    <row r="42" spans="1:8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C1:F1"/>
    <mergeCell ref="A40:B40"/>
    <mergeCell ref="C40:F40"/>
    <mergeCell ref="A41:B41"/>
    <mergeCell ref="C41:F41"/>
    <mergeCell ref="A3:F3"/>
    <mergeCell ref="C36:D36"/>
    <mergeCell ref="C37:D37"/>
    <mergeCell ref="C38:D38"/>
    <mergeCell ref="A2:B2"/>
    <mergeCell ref="A11:B11"/>
    <mergeCell ref="A24:B24"/>
    <mergeCell ref="A29:B29"/>
    <mergeCell ref="A43:B43"/>
    <mergeCell ref="C43:F43"/>
    <mergeCell ref="C31:D31"/>
    <mergeCell ref="C32:D32"/>
    <mergeCell ref="C33:D33"/>
    <mergeCell ref="C34:D34"/>
    <mergeCell ref="C35:D35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P43" sqref="P43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 t="s">
        <v>14</v>
      </c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102</v>
      </c>
      <c r="D2" s="24"/>
      <c r="E2" s="24"/>
      <c r="F2" s="24"/>
    </row>
    <row r="3" spans="1:11" ht="45.75" customHeight="1" x14ac:dyDescent="0.2">
      <c r="A3" s="506" t="str">
        <f>Дц!C71</f>
        <v xml:space="preserve">Монтаж светильников ELPRO SONO GRANDE CDM-T70W 3804  на шинопроводах 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ht="25.5" x14ac:dyDescent="0.2">
      <c r="A6" s="32">
        <v>1</v>
      </c>
      <c r="B6" s="40" t="str">
        <f>A3</f>
        <v xml:space="preserve">Монтаж светильников ELPRO SONO GRANDE CDM-T70W 3804  на шинопроводах </v>
      </c>
      <c r="C6" s="34" t="s">
        <v>7</v>
      </c>
      <c r="D6" s="35">
        <f>Дц!E71</f>
        <v>98</v>
      </c>
      <c r="E6" s="35"/>
      <c r="F6" s="36">
        <f>D6*E6</f>
        <v>0</v>
      </c>
      <c r="I6">
        <v>87872.849856000001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2">
        <v>2</v>
      </c>
      <c r="B7" s="37" t="s">
        <v>14</v>
      </c>
      <c r="C7" s="34" t="s">
        <v>14</v>
      </c>
      <c r="D7" s="35"/>
      <c r="E7" s="35"/>
      <c r="F7" s="36"/>
      <c r="K7" t="e">
        <f>E7*J$6</f>
        <v>#DIV/0!</v>
      </c>
    </row>
    <row r="8" spans="1:11" ht="15.75" customHeight="1" x14ac:dyDescent="0.2">
      <c r="A8" s="3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98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26.25" customHeight="1" x14ac:dyDescent="0.2">
      <c r="A14" s="32">
        <v>1</v>
      </c>
      <c r="B14" s="346" t="s">
        <v>423</v>
      </c>
      <c r="C14" s="347" t="s">
        <v>54</v>
      </c>
      <c r="D14" s="348">
        <v>4</v>
      </c>
      <c r="E14" s="349"/>
      <c r="F14" s="36">
        <f t="shared" ref="F14:F19" si="0">D14*E14</f>
        <v>0</v>
      </c>
    </row>
    <row r="15" spans="1:11" ht="15.75" customHeight="1" x14ac:dyDescent="0.2">
      <c r="A15" s="32">
        <v>2</v>
      </c>
      <c r="B15" s="33" t="s">
        <v>177</v>
      </c>
      <c r="C15" s="34" t="s">
        <v>54</v>
      </c>
      <c r="D15" s="437">
        <f>D6+5</f>
        <v>103</v>
      </c>
      <c r="E15" s="35"/>
      <c r="F15" s="36">
        <f t="shared" si="0"/>
        <v>0</v>
      </c>
    </row>
    <row r="16" spans="1:11" ht="26.25" customHeight="1" x14ac:dyDescent="0.2">
      <c r="A16" s="32">
        <v>3</v>
      </c>
      <c r="B16" s="353" t="s">
        <v>512</v>
      </c>
      <c r="C16" s="354" t="s">
        <v>54</v>
      </c>
      <c r="D16" s="355">
        <v>20</v>
      </c>
      <c r="E16" s="356"/>
      <c r="F16" s="36">
        <f t="shared" si="0"/>
        <v>0</v>
      </c>
    </row>
    <row r="17" spans="1:6" ht="26.25" customHeight="1" x14ac:dyDescent="0.2">
      <c r="A17" s="32">
        <v>4</v>
      </c>
      <c r="B17" s="353" t="s">
        <v>424</v>
      </c>
      <c r="C17" s="354" t="s">
        <v>54</v>
      </c>
      <c r="D17" s="355">
        <v>17</v>
      </c>
      <c r="E17" s="352"/>
      <c r="F17" s="36">
        <f t="shared" si="0"/>
        <v>0</v>
      </c>
    </row>
    <row r="18" spans="1:6" ht="26.25" customHeight="1" x14ac:dyDescent="0.2">
      <c r="A18" s="32">
        <v>6</v>
      </c>
      <c r="B18" s="353" t="s">
        <v>513</v>
      </c>
      <c r="C18" s="354" t="s">
        <v>54</v>
      </c>
      <c r="D18" s="355">
        <v>37</v>
      </c>
      <c r="E18" s="352"/>
      <c r="F18" s="36">
        <f t="shared" si="0"/>
        <v>0</v>
      </c>
    </row>
    <row r="19" spans="1:6" ht="26.25" customHeight="1" x14ac:dyDescent="0.2">
      <c r="A19" s="32">
        <v>7</v>
      </c>
      <c r="B19" s="353" t="s">
        <v>425</v>
      </c>
      <c r="C19" s="354" t="s">
        <v>54</v>
      </c>
      <c r="D19" s="355">
        <v>12</v>
      </c>
      <c r="E19" s="352"/>
      <c r="F19" s="36">
        <f t="shared" si="0"/>
        <v>0</v>
      </c>
    </row>
    <row r="20" spans="1:6" ht="26.25" customHeight="1" x14ac:dyDescent="0.2">
      <c r="A20" s="32">
        <v>5</v>
      </c>
      <c r="B20" s="353" t="s">
        <v>426</v>
      </c>
      <c r="C20" s="354" t="s">
        <v>54</v>
      </c>
      <c r="D20" s="355">
        <v>8</v>
      </c>
      <c r="E20" s="352"/>
      <c r="F20" s="36">
        <f>D20*E20</f>
        <v>0</v>
      </c>
    </row>
    <row r="21" spans="1:6" ht="15.75" customHeight="1" x14ac:dyDescent="0.2">
      <c r="A21" s="32">
        <v>8</v>
      </c>
      <c r="B21" s="37" t="s">
        <v>14</v>
      </c>
      <c r="C21" s="34" t="s">
        <v>14</v>
      </c>
      <c r="D21" s="35"/>
      <c r="E21" s="356"/>
      <c r="F21" s="36"/>
    </row>
    <row r="22" spans="1:6" ht="15.75" customHeight="1" x14ac:dyDescent="0.2">
      <c r="A22" s="32">
        <v>9</v>
      </c>
      <c r="B22" s="37" t="s">
        <v>14</v>
      </c>
      <c r="C22" s="34" t="s">
        <v>14</v>
      </c>
      <c r="D22" s="35"/>
      <c r="E22" s="35"/>
      <c r="F22" s="36"/>
    </row>
    <row r="23" spans="1:6" ht="15.75" customHeight="1" thickBot="1" x14ac:dyDescent="0.25">
      <c r="A23" s="32">
        <v>10</v>
      </c>
      <c r="B23" s="37" t="s">
        <v>14</v>
      </c>
      <c r="C23" s="34" t="s">
        <v>14</v>
      </c>
      <c r="D23" s="35"/>
      <c r="E23" s="3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98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шт</v>
      </c>
      <c r="D27" s="57">
        <f>D6</f>
        <v>98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шт</v>
      </c>
      <c r="D28" s="41">
        <f>D6</f>
        <v>98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98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E35*F34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251</v>
      </c>
      <c r="B41" s="504"/>
      <c r="C41" s="504"/>
      <c r="D41" s="504"/>
      <c r="E41" s="504"/>
      <c r="F41" s="504"/>
    </row>
    <row r="42" spans="1:8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A29:B29"/>
    <mergeCell ref="C31:D31"/>
    <mergeCell ref="C37:D37"/>
    <mergeCell ref="C38:D38"/>
    <mergeCell ref="C35:D35"/>
    <mergeCell ref="C36:D36"/>
    <mergeCell ref="C33:D33"/>
    <mergeCell ref="C34:D34"/>
    <mergeCell ref="A40:B40"/>
    <mergeCell ref="C40:F40"/>
    <mergeCell ref="A41:B41"/>
    <mergeCell ref="C41:F41"/>
    <mergeCell ref="C1:F1"/>
    <mergeCell ref="A2:B2"/>
    <mergeCell ref="A11:B11"/>
    <mergeCell ref="C32:D32"/>
    <mergeCell ref="A24:B24"/>
    <mergeCell ref="A3:F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P43" sqref="P43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 t="s">
        <v>14</v>
      </c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103</v>
      </c>
      <c r="D2" s="24"/>
      <c r="E2" s="24"/>
      <c r="F2" s="24"/>
    </row>
    <row r="3" spans="1:11" ht="45.75" customHeight="1" x14ac:dyDescent="0.2">
      <c r="A3" s="506" t="str">
        <f>Дц!C67</f>
        <v>Монтаж светильников  встраиваемых DLS 242 HF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250">
        <v>1</v>
      </c>
      <c r="B6" s="40" t="str">
        <f>A3</f>
        <v>Монтаж светильников  встраиваемых DLS 242 HF</v>
      </c>
      <c r="C6" s="34" t="s">
        <v>7</v>
      </c>
      <c r="D6" s="35">
        <f>Дц!E67</f>
        <v>91</v>
      </c>
      <c r="E6" s="35"/>
      <c r="F6" s="36">
        <f>D6*E6</f>
        <v>0</v>
      </c>
      <c r="I6">
        <v>1067.7104999999999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250">
        <v>2</v>
      </c>
      <c r="B7" s="37" t="s">
        <v>14</v>
      </c>
      <c r="C7" s="34" t="s">
        <v>14</v>
      </c>
      <c r="D7" s="35"/>
      <c r="E7" s="35"/>
      <c r="F7" s="36"/>
      <c r="K7" t="e">
        <f>E7*J$6</f>
        <v>#DIV/0!</v>
      </c>
    </row>
    <row r="8" spans="1:11" ht="15.75" customHeight="1" x14ac:dyDescent="0.2">
      <c r="A8" s="250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250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250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91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250">
        <v>1</v>
      </c>
      <c r="B14" s="346" t="s">
        <v>397</v>
      </c>
      <c r="C14" s="347" t="s">
        <v>54</v>
      </c>
      <c r="D14" s="348">
        <v>46</v>
      </c>
      <c r="E14" s="349"/>
      <c r="F14" s="36">
        <f t="shared" ref="F14:F16" si="0">D14*E14</f>
        <v>0</v>
      </c>
    </row>
    <row r="15" spans="1:11" ht="15.75" customHeight="1" x14ac:dyDescent="0.2">
      <c r="A15" s="250">
        <v>2</v>
      </c>
      <c r="B15" s="357" t="s">
        <v>349</v>
      </c>
      <c r="C15" s="347" t="s">
        <v>54</v>
      </c>
      <c r="D15" s="351">
        <v>191</v>
      </c>
      <c r="E15" s="352"/>
      <c r="F15" s="36">
        <f t="shared" si="0"/>
        <v>0</v>
      </c>
    </row>
    <row r="16" spans="1:11" ht="15.75" customHeight="1" x14ac:dyDescent="0.2">
      <c r="A16" s="250">
        <v>3</v>
      </c>
      <c r="B16" s="350" t="s">
        <v>398</v>
      </c>
      <c r="C16" s="347" t="s">
        <v>54</v>
      </c>
      <c r="D16" s="351">
        <v>45</v>
      </c>
      <c r="E16" s="352"/>
      <c r="F16" s="36">
        <f t="shared" si="0"/>
        <v>0</v>
      </c>
    </row>
    <row r="17" spans="1:6" ht="15.75" customHeight="1" x14ac:dyDescent="0.2">
      <c r="A17" s="250">
        <v>4</v>
      </c>
      <c r="B17" s="37" t="s">
        <v>14</v>
      </c>
      <c r="C17" s="34" t="s">
        <v>14</v>
      </c>
      <c r="D17" s="35"/>
      <c r="E17" s="35"/>
      <c r="F17" s="36"/>
    </row>
    <row r="18" spans="1:6" ht="15.75" customHeight="1" x14ac:dyDescent="0.2">
      <c r="A18" s="250">
        <v>5</v>
      </c>
      <c r="B18" s="37" t="s">
        <v>14</v>
      </c>
      <c r="C18" s="34" t="s">
        <v>14</v>
      </c>
      <c r="D18" s="35"/>
      <c r="E18" s="35"/>
      <c r="F18" s="36"/>
    </row>
    <row r="19" spans="1:6" ht="15.75" customHeight="1" x14ac:dyDescent="0.2">
      <c r="A19" s="250">
        <v>6</v>
      </c>
      <c r="B19" s="37" t="s">
        <v>14</v>
      </c>
      <c r="C19" s="34" t="s">
        <v>14</v>
      </c>
      <c r="D19" s="35"/>
      <c r="E19" s="35"/>
      <c r="F19" s="36"/>
    </row>
    <row r="20" spans="1:6" ht="15.75" customHeight="1" x14ac:dyDescent="0.2">
      <c r="A20" s="250">
        <v>7</v>
      </c>
      <c r="B20" s="37" t="s">
        <v>14</v>
      </c>
      <c r="C20" s="34" t="s">
        <v>14</v>
      </c>
      <c r="D20" s="35"/>
      <c r="E20" s="35"/>
      <c r="F20" s="36"/>
    </row>
    <row r="21" spans="1:6" ht="15.75" customHeight="1" x14ac:dyDescent="0.2">
      <c r="A21" s="250">
        <v>8</v>
      </c>
      <c r="B21" s="37" t="s">
        <v>14</v>
      </c>
      <c r="C21" s="34" t="s">
        <v>14</v>
      </c>
      <c r="D21" s="35"/>
      <c r="E21" s="35"/>
      <c r="F21" s="36"/>
    </row>
    <row r="22" spans="1:6" ht="15.75" customHeight="1" x14ac:dyDescent="0.2">
      <c r="A22" s="250">
        <v>9</v>
      </c>
      <c r="B22" s="37" t="s">
        <v>14</v>
      </c>
      <c r="C22" s="34" t="s">
        <v>14</v>
      </c>
      <c r="D22" s="35"/>
      <c r="E22" s="35"/>
      <c r="F22" s="36"/>
    </row>
    <row r="23" spans="1:6" ht="15.75" customHeight="1" thickBot="1" x14ac:dyDescent="0.25">
      <c r="A23" s="250">
        <v>10</v>
      </c>
      <c r="B23" s="37" t="s">
        <v>14</v>
      </c>
      <c r="C23" s="34" t="s">
        <v>14</v>
      </c>
      <c r="D23" s="35"/>
      <c r="E23" s="3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91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шт</v>
      </c>
      <c r="D27" s="57">
        <f>D6</f>
        <v>91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шт</v>
      </c>
      <c r="D28" s="41">
        <f>D6</f>
        <v>91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91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E35*F34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251</v>
      </c>
      <c r="B41" s="504"/>
      <c r="C41" s="504"/>
      <c r="D41" s="504"/>
      <c r="E41" s="504"/>
      <c r="F41" s="504"/>
    </row>
    <row r="42" spans="1:8" ht="15" x14ac:dyDescent="0.25">
      <c r="A42" s="24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C36:D36"/>
    <mergeCell ref="C1:F1"/>
    <mergeCell ref="A2:B2"/>
    <mergeCell ref="A3:F3"/>
    <mergeCell ref="A11:B11"/>
    <mergeCell ref="A24:B24"/>
    <mergeCell ref="A29:B29"/>
    <mergeCell ref="C31:D31"/>
    <mergeCell ref="C32:D32"/>
    <mergeCell ref="C33:D33"/>
    <mergeCell ref="C34:D34"/>
    <mergeCell ref="C35:D35"/>
    <mergeCell ref="A43:B43"/>
    <mergeCell ref="C43:F43"/>
    <mergeCell ref="C37:D37"/>
    <mergeCell ref="C38:D38"/>
    <mergeCell ref="A40:B40"/>
    <mergeCell ref="C40:F40"/>
    <mergeCell ref="A41:B41"/>
    <mergeCell ref="C41:F41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P43" sqref="P43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 t="s">
        <v>14</v>
      </c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110</v>
      </c>
      <c r="D2" s="24"/>
      <c r="E2" s="24"/>
      <c r="F2" s="24"/>
    </row>
    <row r="3" spans="1:11" ht="45.75" customHeight="1" x14ac:dyDescent="0.2">
      <c r="A3" s="506" t="str">
        <f>Дц!C70</f>
        <v>Монтаж светильников аварийных  BS-7471-1х8 (потолочный)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ht="15.75" customHeight="1" x14ac:dyDescent="0.2">
      <c r="A6" s="444">
        <v>1</v>
      </c>
      <c r="B6" s="40" t="str">
        <f>A3</f>
        <v>Монтаж светильников аварийных  BS-7471-1х8 (потолочный)</v>
      </c>
      <c r="C6" s="34" t="s">
        <v>7</v>
      </c>
      <c r="D6" s="35">
        <f>Дц!E70</f>
        <v>1</v>
      </c>
      <c r="E6" s="35"/>
      <c r="F6" s="36">
        <f>D6*E6</f>
        <v>0</v>
      </c>
      <c r="I6">
        <v>3035.0132640000002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444">
        <v>2</v>
      </c>
      <c r="B7" s="37" t="s">
        <v>14</v>
      </c>
      <c r="C7" s="34" t="s">
        <v>14</v>
      </c>
      <c r="D7" s="35"/>
      <c r="E7" s="35"/>
      <c r="F7" s="36"/>
      <c r="K7" t="e">
        <f>E7*J$6</f>
        <v>#DIV/0!</v>
      </c>
    </row>
    <row r="8" spans="1:11" ht="15.75" customHeight="1" x14ac:dyDescent="0.2">
      <c r="A8" s="444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444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444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1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444">
        <v>1</v>
      </c>
      <c r="B14" s="346" t="s">
        <v>509</v>
      </c>
      <c r="C14" s="347" t="s">
        <v>54</v>
      </c>
      <c r="D14" s="348">
        <f>D6</f>
        <v>1</v>
      </c>
      <c r="E14" s="349"/>
      <c r="F14" s="36">
        <f t="shared" ref="F14" si="0">D14*E14</f>
        <v>0</v>
      </c>
    </row>
    <row r="15" spans="1:11" ht="19.5" customHeight="1" x14ac:dyDescent="0.2">
      <c r="A15" s="444">
        <v>2</v>
      </c>
      <c r="B15" s="53"/>
      <c r="C15" s="52"/>
      <c r="D15" s="35"/>
      <c r="E15" s="35"/>
      <c r="F15" s="36"/>
    </row>
    <row r="16" spans="1:11" ht="15.75" customHeight="1" x14ac:dyDescent="0.2">
      <c r="A16" s="444">
        <v>3</v>
      </c>
      <c r="B16" s="53"/>
      <c r="C16" s="52"/>
      <c r="D16" s="35"/>
      <c r="E16" s="35"/>
      <c r="F16" s="36"/>
    </row>
    <row r="17" spans="1:6" ht="15.75" customHeight="1" x14ac:dyDescent="0.2">
      <c r="A17" s="444">
        <v>4</v>
      </c>
      <c r="B17" s="53"/>
      <c r="C17" s="52"/>
      <c r="D17" s="35"/>
      <c r="E17" s="35"/>
      <c r="F17" s="36"/>
    </row>
    <row r="18" spans="1:6" ht="15.75" customHeight="1" x14ac:dyDescent="0.2">
      <c r="A18" s="444">
        <v>5</v>
      </c>
      <c r="B18" s="53"/>
      <c r="C18" s="52"/>
      <c r="D18" s="35"/>
      <c r="E18" s="35"/>
      <c r="F18" s="36"/>
    </row>
    <row r="19" spans="1:6" ht="15.75" customHeight="1" x14ac:dyDescent="0.2">
      <c r="A19" s="444">
        <v>6</v>
      </c>
      <c r="B19" s="53"/>
      <c r="C19" s="52"/>
      <c r="D19" s="35"/>
      <c r="E19" s="35"/>
      <c r="F19" s="36"/>
    </row>
    <row r="20" spans="1:6" ht="15.75" customHeight="1" x14ac:dyDescent="0.2">
      <c r="A20" s="444">
        <v>7</v>
      </c>
      <c r="B20" s="53"/>
      <c r="C20" s="52"/>
      <c r="D20" s="35"/>
      <c r="E20" s="35"/>
      <c r="F20" s="36"/>
    </row>
    <row r="21" spans="1:6" ht="15.75" customHeight="1" x14ac:dyDescent="0.2">
      <c r="A21" s="444">
        <v>8</v>
      </c>
      <c r="B21" s="53"/>
      <c r="C21" s="52"/>
      <c r="D21" s="35"/>
      <c r="E21" s="35"/>
      <c r="F21" s="36"/>
    </row>
    <row r="22" spans="1:6" ht="15.75" customHeight="1" x14ac:dyDescent="0.2">
      <c r="A22" s="444">
        <v>9</v>
      </c>
      <c r="B22" s="53"/>
      <c r="C22" s="52"/>
      <c r="D22" s="35"/>
      <c r="E22" s="35"/>
      <c r="F22" s="36"/>
    </row>
    <row r="23" spans="1:6" ht="15.75" customHeight="1" thickBot="1" x14ac:dyDescent="0.25">
      <c r="A23" s="444">
        <v>10</v>
      </c>
      <c r="B23" s="61"/>
      <c r="C23" s="52"/>
      <c r="D23" s="65"/>
      <c r="E23" s="6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1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шт</v>
      </c>
      <c r="D27" s="57">
        <f>D6</f>
        <v>1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шт</v>
      </c>
      <c r="D28" s="41">
        <f>D6</f>
        <v>1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1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E35*F34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251</v>
      </c>
      <c r="B41" s="504"/>
      <c r="C41" s="504"/>
      <c r="D41" s="504"/>
      <c r="E41" s="504"/>
      <c r="F41" s="504"/>
    </row>
    <row r="42" spans="1:8" ht="15" x14ac:dyDescent="0.25">
      <c r="A42" s="443"/>
      <c r="B42" s="240" t="s">
        <v>257</v>
      </c>
      <c r="C42" s="443" t="s">
        <v>257</v>
      </c>
      <c r="D42" s="443"/>
      <c r="E42" s="443"/>
      <c r="F42" s="443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7:D37"/>
    <mergeCell ref="C38:D38"/>
    <mergeCell ref="A40:B40"/>
    <mergeCell ref="C40:F40"/>
    <mergeCell ref="A41:B41"/>
    <mergeCell ref="C41:F41"/>
    <mergeCell ref="C36:D36"/>
    <mergeCell ref="C1:F1"/>
    <mergeCell ref="A2:B2"/>
    <mergeCell ref="A3:F3"/>
    <mergeCell ref="A11:B11"/>
    <mergeCell ref="A24:B24"/>
    <mergeCell ref="A29:B29"/>
    <mergeCell ref="C31:D31"/>
    <mergeCell ref="C32:D32"/>
    <mergeCell ref="C33:D33"/>
    <mergeCell ref="C34:D34"/>
    <mergeCell ref="C35:D35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P43" sqref="P43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 t="s">
        <v>14</v>
      </c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111</v>
      </c>
      <c r="D2" s="24"/>
      <c r="E2" s="24"/>
      <c r="F2" s="24"/>
    </row>
    <row r="3" spans="1:11" ht="45.75" customHeight="1" x14ac:dyDescent="0.2">
      <c r="A3" s="506" t="str">
        <f>Дц!C69</f>
        <v>Монтаж светильников аварийных  BS-7141-8 (настенный)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ht="15.75" customHeight="1" x14ac:dyDescent="0.2">
      <c r="A6" s="32">
        <v>1</v>
      </c>
      <c r="B6" s="40" t="str">
        <f>A3</f>
        <v>Монтаж светильников аварийных  BS-7141-8 (настенный)</v>
      </c>
      <c r="C6" s="34" t="s">
        <v>7</v>
      </c>
      <c r="D6" s="35">
        <f>Дц!E69</f>
        <v>3</v>
      </c>
      <c r="E6" s="35"/>
      <c r="F6" s="36">
        <f>D6*E6</f>
        <v>0</v>
      </c>
      <c r="I6">
        <v>3035.0132640000002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2">
        <v>2</v>
      </c>
      <c r="B7" s="37" t="s">
        <v>14</v>
      </c>
      <c r="C7" s="34" t="s">
        <v>14</v>
      </c>
      <c r="D7" s="35"/>
      <c r="E7" s="35"/>
      <c r="F7" s="36"/>
      <c r="K7" t="e">
        <f>E7*J$6</f>
        <v>#DIV/0!</v>
      </c>
    </row>
    <row r="8" spans="1:11" ht="15.75" customHeight="1" x14ac:dyDescent="0.2">
      <c r="A8" s="3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3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32">
        <v>1</v>
      </c>
      <c r="B14" s="346" t="s">
        <v>178</v>
      </c>
      <c r="C14" s="347" t="s">
        <v>54</v>
      </c>
      <c r="D14" s="348">
        <f>D6</f>
        <v>3</v>
      </c>
      <c r="E14" s="349"/>
      <c r="F14" s="36">
        <f t="shared" ref="F14:F16" si="0">D14*E14</f>
        <v>0</v>
      </c>
    </row>
    <row r="15" spans="1:11" ht="15.75" customHeight="1" x14ac:dyDescent="0.2">
      <c r="A15" s="32">
        <v>2</v>
      </c>
      <c r="B15" s="53" t="s">
        <v>514</v>
      </c>
      <c r="C15" s="52" t="s">
        <v>54</v>
      </c>
      <c r="D15" s="35">
        <v>1</v>
      </c>
      <c r="E15" s="35"/>
      <c r="F15" s="36">
        <f t="shared" si="0"/>
        <v>0</v>
      </c>
    </row>
    <row r="16" spans="1:11" ht="15.75" customHeight="1" x14ac:dyDescent="0.2">
      <c r="A16" s="32">
        <v>3</v>
      </c>
      <c r="B16" s="53" t="s">
        <v>515</v>
      </c>
      <c r="C16" s="52" t="s">
        <v>54</v>
      </c>
      <c r="D16" s="35">
        <v>1</v>
      </c>
      <c r="E16" s="35"/>
      <c r="F16" s="36">
        <f t="shared" si="0"/>
        <v>0</v>
      </c>
    </row>
    <row r="17" spans="1:6" ht="15.75" customHeight="1" x14ac:dyDescent="0.2">
      <c r="A17" s="32">
        <v>4</v>
      </c>
      <c r="B17" s="53"/>
      <c r="C17" s="52"/>
      <c r="D17" s="35"/>
      <c r="E17" s="35"/>
      <c r="F17" s="36"/>
    </row>
    <row r="18" spans="1:6" ht="15.75" customHeight="1" x14ac:dyDescent="0.2">
      <c r="A18" s="32">
        <v>5</v>
      </c>
      <c r="B18" s="53"/>
      <c r="C18" s="52"/>
      <c r="D18" s="35"/>
      <c r="E18" s="35"/>
      <c r="F18" s="36"/>
    </row>
    <row r="19" spans="1:6" ht="15.75" customHeight="1" x14ac:dyDescent="0.2">
      <c r="A19" s="32">
        <v>6</v>
      </c>
      <c r="B19" s="53"/>
      <c r="C19" s="52"/>
      <c r="D19" s="35"/>
      <c r="E19" s="35"/>
      <c r="F19" s="36"/>
    </row>
    <row r="20" spans="1:6" ht="15.75" customHeight="1" x14ac:dyDescent="0.2">
      <c r="A20" s="32">
        <v>7</v>
      </c>
      <c r="B20" s="53"/>
      <c r="C20" s="52"/>
      <c r="D20" s="35"/>
      <c r="E20" s="35"/>
      <c r="F20" s="36"/>
    </row>
    <row r="21" spans="1:6" ht="15.75" customHeight="1" x14ac:dyDescent="0.2">
      <c r="A21" s="32">
        <v>8</v>
      </c>
      <c r="B21" s="53"/>
      <c r="C21" s="52"/>
      <c r="D21" s="35"/>
      <c r="E21" s="35"/>
      <c r="F21" s="36"/>
    </row>
    <row r="22" spans="1:6" ht="15.75" customHeight="1" x14ac:dyDescent="0.2">
      <c r="A22" s="32">
        <v>9</v>
      </c>
      <c r="B22" s="53"/>
      <c r="C22" s="52"/>
      <c r="D22" s="35"/>
      <c r="E22" s="35"/>
      <c r="F22" s="36"/>
    </row>
    <row r="23" spans="1:6" ht="15.75" customHeight="1" thickBot="1" x14ac:dyDescent="0.25">
      <c r="A23" s="32">
        <v>10</v>
      </c>
      <c r="B23" s="61"/>
      <c r="C23" s="52"/>
      <c r="D23" s="65"/>
      <c r="E23" s="6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3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шт</v>
      </c>
      <c r="D27" s="57">
        <f>D6</f>
        <v>3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шт</v>
      </c>
      <c r="D28" s="41">
        <f>D6</f>
        <v>3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3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E35*F34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251</v>
      </c>
      <c r="B41" s="504"/>
      <c r="C41" s="504"/>
      <c r="D41" s="504"/>
      <c r="E41" s="504"/>
      <c r="F41" s="504"/>
    </row>
    <row r="42" spans="1:8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C33:D33"/>
    <mergeCell ref="C34:D34"/>
    <mergeCell ref="C31:D31"/>
    <mergeCell ref="C35:D35"/>
    <mergeCell ref="A41:B41"/>
    <mergeCell ref="C41:F41"/>
    <mergeCell ref="A43:B43"/>
    <mergeCell ref="C43:F43"/>
    <mergeCell ref="C1:F1"/>
    <mergeCell ref="A2:B2"/>
    <mergeCell ref="A11:B11"/>
    <mergeCell ref="A3:F3"/>
    <mergeCell ref="A40:B40"/>
    <mergeCell ref="C40:F40"/>
    <mergeCell ref="C38:D38"/>
    <mergeCell ref="C32:D32"/>
    <mergeCell ref="A24:B24"/>
    <mergeCell ref="A29:B29"/>
    <mergeCell ref="C36:D36"/>
    <mergeCell ref="C37:D37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7" zoomScaleNormal="100" workbookViewId="0">
      <selection activeCell="A41" sqref="A41:B41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C1" s="505" t="s">
        <v>419</v>
      </c>
      <c r="D1" s="505"/>
      <c r="E1" s="505"/>
      <c r="F1" s="505"/>
    </row>
    <row r="2" spans="1:11" ht="15.75" x14ac:dyDescent="0.25">
      <c r="A2" s="511" t="s">
        <v>252</v>
      </c>
      <c r="B2" s="511"/>
      <c r="C2" s="23" t="str">
        <f ca="1">MID(CELL("filename",A1),FIND("]",CELL("filename",A1))+1,65535)</f>
        <v>П5</v>
      </c>
      <c r="D2" s="24"/>
      <c r="E2" s="24"/>
      <c r="F2" s="24"/>
    </row>
    <row r="3" spans="1:11" ht="45.75" customHeight="1" x14ac:dyDescent="0.2">
      <c r="A3" s="506" t="str">
        <f>Дц!C11</f>
        <v>Разработка и согласование рабочей документации с арендодателем АР (архитектурные решения) рабочая документация (РД)</v>
      </c>
      <c r="B3" s="506"/>
      <c r="C3" s="506"/>
      <c r="D3" s="506"/>
      <c r="E3" s="506"/>
      <c r="F3" s="506"/>
    </row>
    <row r="4" spans="1:11" ht="13.5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ht="38.25" x14ac:dyDescent="0.2">
      <c r="A6" s="32">
        <v>1</v>
      </c>
      <c r="B6" s="40" t="str">
        <f>A3</f>
        <v>Разработка и согласование рабочей документации с арендодателем АР (архитектурные решения) рабочая документация (РД)</v>
      </c>
      <c r="C6" s="34" t="s">
        <v>57</v>
      </c>
      <c r="D6" s="35">
        <f>Дц!E11</f>
        <v>1</v>
      </c>
      <c r="E6" s="35"/>
      <c r="F6" s="36">
        <f>D6*E6</f>
        <v>0</v>
      </c>
      <c r="I6">
        <v>2040</v>
      </c>
      <c r="J6" t="e">
        <f>(I6-F28)/F11</f>
        <v>#DIV/0!</v>
      </c>
      <c r="K6" t="e">
        <f>E6*J$6</f>
        <v>#DIV/0!</v>
      </c>
    </row>
    <row r="7" spans="1:11" x14ac:dyDescent="0.2">
      <c r="A7" s="32">
        <v>2</v>
      </c>
      <c r="B7" s="37" t="s">
        <v>14</v>
      </c>
      <c r="C7" s="34" t="s">
        <v>14</v>
      </c>
      <c r="D7" s="35"/>
      <c r="E7" s="35"/>
      <c r="F7" s="36"/>
      <c r="K7" t="e">
        <f>E7*J$6</f>
        <v>#DIV/0!</v>
      </c>
    </row>
    <row r="8" spans="1:11" x14ac:dyDescent="0.2">
      <c r="A8" s="3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3.5" thickBot="1" x14ac:dyDescent="0.25">
      <c r="A10" s="3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thickBot="1" x14ac:dyDescent="0.3">
      <c r="A11" s="495" t="s">
        <v>21</v>
      </c>
      <c r="B11" s="496"/>
      <c r="C11" s="43"/>
      <c r="D11" s="44">
        <f>D6</f>
        <v>1</v>
      </c>
      <c r="E11" s="45">
        <f>F11/D11</f>
        <v>0</v>
      </c>
      <c r="F11" s="46">
        <f>SUM(F6:F10)</f>
        <v>0</v>
      </c>
    </row>
    <row r="12" spans="1:11" ht="15.75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x14ac:dyDescent="0.2">
      <c r="A14" s="32">
        <v>1</v>
      </c>
      <c r="B14" s="51" t="s">
        <v>14</v>
      </c>
      <c r="C14" s="52" t="s">
        <v>14</v>
      </c>
      <c r="D14" s="35"/>
      <c r="E14" s="35"/>
      <c r="F14" s="36"/>
    </row>
    <row r="15" spans="1:11" x14ac:dyDescent="0.2">
      <c r="A15" s="32">
        <v>2</v>
      </c>
      <c r="B15" s="53" t="s">
        <v>14</v>
      </c>
      <c r="C15" s="52" t="s">
        <v>14</v>
      </c>
      <c r="D15" s="35"/>
      <c r="E15" s="35"/>
      <c r="F15" s="36"/>
    </row>
    <row r="16" spans="1:11" x14ac:dyDescent="0.2">
      <c r="A16" s="32">
        <v>3</v>
      </c>
      <c r="B16" s="53" t="s">
        <v>14</v>
      </c>
      <c r="C16" s="52" t="s">
        <v>14</v>
      </c>
      <c r="D16" s="35"/>
      <c r="E16" s="35"/>
      <c r="F16" s="36"/>
    </row>
    <row r="17" spans="1:6" x14ac:dyDescent="0.2">
      <c r="A17" s="32">
        <v>4</v>
      </c>
      <c r="B17" s="53" t="s">
        <v>14</v>
      </c>
      <c r="C17" s="52" t="s">
        <v>14</v>
      </c>
      <c r="D17" s="35"/>
      <c r="E17" s="35"/>
      <c r="F17" s="36"/>
    </row>
    <row r="18" spans="1:6" x14ac:dyDescent="0.2">
      <c r="A18" s="32">
        <v>5</v>
      </c>
      <c r="B18" s="53"/>
      <c r="C18" s="52"/>
      <c r="D18" s="35"/>
      <c r="E18" s="35"/>
      <c r="F18" s="36"/>
    </row>
    <row r="19" spans="1:6" x14ac:dyDescent="0.2">
      <c r="A19" s="32">
        <v>6</v>
      </c>
      <c r="B19" s="53"/>
      <c r="C19" s="52"/>
      <c r="D19" s="35"/>
      <c r="E19" s="35"/>
      <c r="F19" s="36"/>
    </row>
    <row r="20" spans="1:6" x14ac:dyDescent="0.2">
      <c r="A20" s="32">
        <v>7</v>
      </c>
      <c r="B20" s="53" t="s">
        <v>14</v>
      </c>
      <c r="C20" s="52" t="s">
        <v>14</v>
      </c>
      <c r="D20" s="35"/>
      <c r="E20" s="35"/>
      <c r="F20" s="36"/>
    </row>
    <row r="21" spans="1:6" x14ac:dyDescent="0.2">
      <c r="A21" s="32">
        <v>8</v>
      </c>
      <c r="B21" s="53" t="s">
        <v>14</v>
      </c>
      <c r="C21" s="52" t="s">
        <v>14</v>
      </c>
      <c r="D21" s="35"/>
      <c r="E21" s="35"/>
      <c r="F21" s="36"/>
    </row>
    <row r="22" spans="1:6" x14ac:dyDescent="0.2">
      <c r="A22" s="32">
        <v>9</v>
      </c>
      <c r="B22" s="53"/>
      <c r="C22" s="52"/>
      <c r="D22" s="35"/>
      <c r="E22" s="35"/>
      <c r="F22" s="36"/>
    </row>
    <row r="23" spans="1:6" ht="13.5" thickBot="1" x14ac:dyDescent="0.25">
      <c r="A23" s="32">
        <v>10</v>
      </c>
      <c r="B23" s="53"/>
      <c r="C23" s="52"/>
      <c r="D23" s="35"/>
      <c r="E23" s="35"/>
      <c r="F23" s="36"/>
    </row>
    <row r="24" spans="1:6" ht="15.75" thickBot="1" x14ac:dyDescent="0.3">
      <c r="A24" s="495" t="s">
        <v>21</v>
      </c>
      <c r="B24" s="497"/>
      <c r="C24" s="54"/>
      <c r="D24" s="45">
        <f>D6</f>
        <v>1</v>
      </c>
      <c r="E24" s="45">
        <f>F24/D24</f>
        <v>0</v>
      </c>
      <c r="F24" s="46">
        <f>SUM(F14:F23)</f>
        <v>0</v>
      </c>
    </row>
    <row r="25" spans="1:6" ht="15.75" thickBot="1" x14ac:dyDescent="0.3">
      <c r="A25" s="47"/>
      <c r="B25" s="48"/>
      <c r="C25" s="48"/>
      <c r="D25" s="49"/>
      <c r="E25" s="49"/>
      <c r="F25" s="49"/>
    </row>
    <row r="26" spans="1:6" ht="32.25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x14ac:dyDescent="0.2">
      <c r="A27" s="55">
        <v>1</v>
      </c>
      <c r="B27" s="51" t="s">
        <v>25</v>
      </c>
      <c r="C27" s="56" t="str">
        <f>C6</f>
        <v>комп</v>
      </c>
      <c r="D27" s="57">
        <f>D6</f>
        <v>1</v>
      </c>
      <c r="E27" s="58">
        <f>F27/D27</f>
        <v>0</v>
      </c>
      <c r="F27" s="59">
        <f>F11</f>
        <v>0</v>
      </c>
    </row>
    <row r="28" spans="1:6" ht="13.5" thickBot="1" x14ac:dyDescent="0.25">
      <c r="A28" s="60">
        <v>2</v>
      </c>
      <c r="B28" s="61" t="s">
        <v>27</v>
      </c>
      <c r="C28" s="38" t="str">
        <f>C6</f>
        <v>комп</v>
      </c>
      <c r="D28" s="41">
        <v>0</v>
      </c>
      <c r="E28" s="42">
        <v>0</v>
      </c>
      <c r="F28" s="39">
        <f>F24</f>
        <v>0</v>
      </c>
    </row>
    <row r="29" spans="1:6" ht="15.75" thickBot="1" x14ac:dyDescent="0.3">
      <c r="A29" s="495" t="s">
        <v>21</v>
      </c>
      <c r="B29" s="496"/>
      <c r="C29" s="62"/>
      <c r="D29" s="44">
        <f>D6</f>
        <v>1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/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/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533</v>
      </c>
      <c r="B41" s="504"/>
      <c r="C41" s="504"/>
      <c r="D41" s="504"/>
      <c r="E41" s="504"/>
      <c r="F41" s="504"/>
    </row>
    <row r="42" spans="1:8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C38:D38"/>
    <mergeCell ref="A43:B43"/>
    <mergeCell ref="C43:F43"/>
    <mergeCell ref="C1:F1"/>
    <mergeCell ref="A40:B40"/>
    <mergeCell ref="C40:F40"/>
    <mergeCell ref="A41:B41"/>
    <mergeCell ref="C41:F41"/>
    <mergeCell ref="A3:F3"/>
    <mergeCell ref="C37:D37"/>
    <mergeCell ref="C33:D33"/>
    <mergeCell ref="C34:D34"/>
    <mergeCell ref="C35:D35"/>
    <mergeCell ref="C36:D36"/>
    <mergeCell ref="A2:B2"/>
    <mergeCell ref="A11:B11"/>
    <mergeCell ref="A24:B24"/>
    <mergeCell ref="A29:B29"/>
    <mergeCell ref="C31:D31"/>
    <mergeCell ref="C32:D3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P43" sqref="P43"/>
    </sheetView>
  </sheetViews>
  <sheetFormatPr defaultRowHeight="12.75" x14ac:dyDescent="0.2"/>
  <cols>
    <col min="1" max="1" width="5.85546875" style="147" customWidth="1"/>
    <col min="2" max="2" width="52.140625" style="147" customWidth="1"/>
    <col min="3" max="4" width="10.28515625" style="147" customWidth="1"/>
    <col min="5" max="5" width="11" style="147" customWidth="1"/>
    <col min="6" max="6" width="14.140625" style="147" customWidth="1"/>
    <col min="7" max="13" width="0" style="147" hidden="1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113</v>
      </c>
      <c r="D2" s="192"/>
      <c r="E2" s="192"/>
      <c r="F2" s="192"/>
    </row>
    <row r="3" spans="1:11" ht="45.75" customHeight="1" x14ac:dyDescent="0.2">
      <c r="A3" s="517" t="str">
        <f>Дц!C73</f>
        <v>Прокладка кабеля ВВГнгд 3х1,5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x14ac:dyDescent="0.2">
      <c r="A6" s="185">
        <v>1</v>
      </c>
      <c r="B6" s="40" t="str">
        <f>A3</f>
        <v>Прокладка кабеля ВВГнгд 3х1,5</v>
      </c>
      <c r="C6" s="189" t="s">
        <v>5</v>
      </c>
      <c r="D6" s="188">
        <f>Дц!E73</f>
        <v>2250</v>
      </c>
      <c r="E6" s="188"/>
      <c r="F6" s="182">
        <f>D6*E6</f>
        <v>0</v>
      </c>
      <c r="I6" s="147">
        <v>10393.596</v>
      </c>
      <c r="J6" s="147" t="e">
        <f>(I6-F28)/F11</f>
        <v>#DIV/0!</v>
      </c>
      <c r="K6" s="147" t="e">
        <f>E6*J$6</f>
        <v>#DIV/0!</v>
      </c>
    </row>
    <row r="7" spans="1:11" ht="15.75" customHeight="1" x14ac:dyDescent="0.2">
      <c r="A7" s="185">
        <v>2</v>
      </c>
      <c r="B7" s="37" t="s">
        <v>14</v>
      </c>
      <c r="C7" s="189" t="s">
        <v>14</v>
      </c>
      <c r="D7" s="188"/>
      <c r="E7" s="188"/>
      <c r="F7" s="182"/>
      <c r="K7" s="147" t="e">
        <f>E7*J$6</f>
        <v>#DIV/0!</v>
      </c>
    </row>
    <row r="8" spans="1:11" ht="15.75" customHeight="1" x14ac:dyDescent="0.2">
      <c r="A8" s="185">
        <v>3</v>
      </c>
      <c r="B8" s="33" t="s">
        <v>14</v>
      </c>
      <c r="C8" s="164" t="s">
        <v>14</v>
      </c>
      <c r="D8" s="188"/>
      <c r="E8" s="188"/>
      <c r="F8" s="161"/>
      <c r="K8" s="147" t="e">
        <f>E8*J$6</f>
        <v>#DIV/0!</v>
      </c>
    </row>
    <row r="9" spans="1:11" ht="15.75" customHeight="1" x14ac:dyDescent="0.2">
      <c r="A9" s="185">
        <v>4</v>
      </c>
      <c r="B9" s="40" t="s">
        <v>14</v>
      </c>
      <c r="C9" s="164" t="s">
        <v>14</v>
      </c>
      <c r="D9" s="188"/>
      <c r="E9" s="188"/>
      <c r="F9" s="161"/>
      <c r="K9" s="147" t="e">
        <f>E9*J$6</f>
        <v>#DIV/0!</v>
      </c>
    </row>
    <row r="10" spans="1:11" ht="15.75" customHeight="1" thickBot="1" x14ac:dyDescent="0.25">
      <c r="A10" s="185">
        <v>5</v>
      </c>
      <c r="B10" s="40"/>
      <c r="C10" s="164"/>
      <c r="D10" s="163"/>
      <c r="E10" s="162"/>
      <c r="F10" s="161"/>
      <c r="K10" s="147" t="e">
        <f>E10*J$6</f>
        <v>#DIV/0!</v>
      </c>
    </row>
    <row r="11" spans="1:11" ht="15.75" customHeight="1" thickBot="1" x14ac:dyDescent="0.3">
      <c r="A11" s="513" t="s">
        <v>21</v>
      </c>
      <c r="B11" s="514"/>
      <c r="C11" s="187"/>
      <c r="D11" s="159">
        <f>D6</f>
        <v>2250</v>
      </c>
      <c r="E11" s="158">
        <f>F11/D11</f>
        <v>0</v>
      </c>
      <c r="F11" s="157">
        <f>SUM(F6:F10)</f>
        <v>0</v>
      </c>
    </row>
    <row r="12" spans="1:11" ht="15.75" customHeight="1" thickBot="1" x14ac:dyDescent="0.3">
      <c r="A12" s="180"/>
      <c r="B12" s="179"/>
      <c r="C12" s="179"/>
      <c r="D12" s="178"/>
      <c r="E12" s="178"/>
      <c r="F12" s="178"/>
    </row>
    <row r="13" spans="1:11" ht="32.25" thickBot="1" x14ac:dyDescent="0.25">
      <c r="A13" s="177" t="s">
        <v>15</v>
      </c>
      <c r="B13" s="176" t="s">
        <v>22</v>
      </c>
      <c r="C13" s="186" t="s">
        <v>17</v>
      </c>
      <c r="D13" s="174" t="s">
        <v>18</v>
      </c>
      <c r="E13" s="174" t="s">
        <v>19</v>
      </c>
      <c r="F13" s="173" t="s">
        <v>20</v>
      </c>
    </row>
    <row r="14" spans="1:11" ht="15.75" customHeight="1" x14ac:dyDescent="0.2">
      <c r="A14" s="185">
        <v>1</v>
      </c>
      <c r="B14" s="99" t="s">
        <v>104</v>
      </c>
      <c r="C14" s="100" t="s">
        <v>5</v>
      </c>
      <c r="D14" s="101">
        <f>D6</f>
        <v>2250</v>
      </c>
      <c r="E14" s="102"/>
      <c r="F14" s="182">
        <f t="shared" ref="F14" si="0">D14*E14</f>
        <v>0</v>
      </c>
    </row>
    <row r="15" spans="1:11" ht="15.75" customHeight="1" x14ac:dyDescent="0.2">
      <c r="A15" s="185">
        <v>2</v>
      </c>
      <c r="B15" s="171"/>
      <c r="C15" s="198"/>
      <c r="D15" s="168"/>
      <c r="E15" s="168"/>
      <c r="F15" s="182"/>
    </row>
    <row r="16" spans="1:11" ht="15.75" customHeight="1" x14ac:dyDescent="0.2">
      <c r="A16" s="185">
        <v>3</v>
      </c>
      <c r="B16" s="171"/>
      <c r="C16" s="198"/>
      <c r="D16" s="168"/>
      <c r="E16" s="168"/>
      <c r="F16" s="182"/>
    </row>
    <row r="17" spans="1:6" ht="15.75" customHeight="1" x14ac:dyDescent="0.2">
      <c r="A17" s="185">
        <v>4</v>
      </c>
      <c r="B17" s="171"/>
      <c r="C17" s="198"/>
      <c r="D17" s="168"/>
      <c r="E17" s="168"/>
      <c r="F17" s="182"/>
    </row>
    <row r="18" spans="1:6" ht="15.75" customHeight="1" x14ac:dyDescent="0.2">
      <c r="A18" s="185">
        <v>5</v>
      </c>
      <c r="B18" s="171"/>
      <c r="C18" s="198"/>
      <c r="D18" s="168"/>
      <c r="E18" s="168"/>
      <c r="F18" s="182"/>
    </row>
    <row r="19" spans="1:6" ht="15.75" customHeight="1" x14ac:dyDescent="0.2">
      <c r="A19" s="185">
        <v>6</v>
      </c>
      <c r="B19" s="171"/>
      <c r="C19" s="198"/>
      <c r="D19" s="168"/>
      <c r="E19" s="168"/>
      <c r="F19" s="182"/>
    </row>
    <row r="20" spans="1:6" ht="15.75" customHeight="1" x14ac:dyDescent="0.2">
      <c r="A20" s="185">
        <v>7</v>
      </c>
      <c r="B20" s="196"/>
      <c r="C20" s="195"/>
      <c r="D20" s="188"/>
      <c r="E20" s="188"/>
      <c r="F20" s="182"/>
    </row>
    <row r="21" spans="1:6" ht="15.75" customHeight="1" x14ac:dyDescent="0.2">
      <c r="A21" s="185">
        <v>8</v>
      </c>
      <c r="B21" s="196"/>
      <c r="C21" s="195"/>
      <c r="D21" s="188"/>
      <c r="E21" s="188"/>
      <c r="F21" s="182"/>
    </row>
    <row r="22" spans="1:6" ht="15.75" customHeight="1" x14ac:dyDescent="0.2">
      <c r="A22" s="185">
        <v>9</v>
      </c>
      <c r="B22" s="196"/>
      <c r="C22" s="195"/>
      <c r="D22" s="188"/>
      <c r="E22" s="188"/>
      <c r="F22" s="182"/>
    </row>
    <row r="23" spans="1:6" ht="15.75" customHeight="1" thickBot="1" x14ac:dyDescent="0.25">
      <c r="A23" s="185">
        <v>10</v>
      </c>
      <c r="B23" s="165"/>
      <c r="C23" s="195"/>
      <c r="D23" s="183"/>
      <c r="E23" s="183"/>
      <c r="F23" s="182"/>
    </row>
    <row r="24" spans="1:6" ht="15.75" customHeight="1" thickBot="1" x14ac:dyDescent="0.3">
      <c r="A24" s="513" t="s">
        <v>21</v>
      </c>
      <c r="B24" s="516"/>
      <c r="C24" s="181"/>
      <c r="D24" s="158">
        <f>D6</f>
        <v>2250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tr">
        <f>C6</f>
        <v>мп</v>
      </c>
      <c r="D27" s="169">
        <f>D6</f>
        <v>2250</v>
      </c>
      <c r="E27" s="168">
        <f>F27/D27</f>
        <v>0</v>
      </c>
      <c r="F27" s="167">
        <f>F11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tr">
        <f>C6</f>
        <v>мп</v>
      </c>
      <c r="D28" s="163">
        <f>D6</f>
        <v>2250</v>
      </c>
      <c r="E28" s="162">
        <f>F28/D28</f>
        <v>0</v>
      </c>
      <c r="F28" s="161">
        <f>F24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2250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customFormat="1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customFormat="1" ht="15" x14ac:dyDescent="0.25">
      <c r="A41" s="504" t="s">
        <v>251</v>
      </c>
      <c r="B41" s="504"/>
      <c r="C41" s="504"/>
      <c r="D41" s="504"/>
      <c r="E41" s="504"/>
      <c r="F41" s="504"/>
    </row>
    <row r="42" spans="1:8" customFormat="1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customFormat="1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29:B29"/>
    <mergeCell ref="C31:D31"/>
    <mergeCell ref="C1:F1"/>
    <mergeCell ref="A2:B2"/>
    <mergeCell ref="A43:B43"/>
    <mergeCell ref="C43:F43"/>
    <mergeCell ref="A3:F3"/>
    <mergeCell ref="C32:D32"/>
    <mergeCell ref="C37:D37"/>
    <mergeCell ref="C38:D38"/>
    <mergeCell ref="A40:B40"/>
    <mergeCell ref="C40:F40"/>
    <mergeCell ref="A41:B41"/>
    <mergeCell ref="C33:D33"/>
    <mergeCell ref="C34:D34"/>
    <mergeCell ref="C35:D35"/>
    <mergeCell ref="C36:D36"/>
    <mergeCell ref="C41:F41"/>
    <mergeCell ref="A11:B11"/>
    <mergeCell ref="A24:B2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P43" sqref="P43"/>
    </sheetView>
  </sheetViews>
  <sheetFormatPr defaultRowHeight="12.75" x14ac:dyDescent="0.2"/>
  <cols>
    <col min="1" max="1" width="5.85546875" style="147" customWidth="1"/>
    <col min="2" max="2" width="52.140625" style="147" customWidth="1"/>
    <col min="3" max="4" width="10.28515625" style="147" customWidth="1"/>
    <col min="5" max="5" width="11" style="147" customWidth="1"/>
    <col min="6" max="6" width="14.140625" style="147" customWidth="1"/>
    <col min="7" max="13" width="0" style="147" hidden="1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113а</v>
      </c>
      <c r="D2" s="192"/>
      <c r="E2" s="192"/>
      <c r="F2" s="192"/>
    </row>
    <row r="3" spans="1:11" ht="45.75" customHeight="1" x14ac:dyDescent="0.2">
      <c r="A3" s="517" t="str">
        <f>Дц!C78</f>
        <v>Прокладка кабеля ВВГнгд 5х4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x14ac:dyDescent="0.2">
      <c r="A6" s="185">
        <v>1</v>
      </c>
      <c r="B6" s="40" t="str">
        <f>A3</f>
        <v>Прокладка кабеля ВВГнгд 5х4</v>
      </c>
      <c r="C6" s="189" t="s">
        <v>5</v>
      </c>
      <c r="D6" s="188">
        <f>Дц!E78</f>
        <v>75</v>
      </c>
      <c r="E6" s="188"/>
      <c r="F6" s="182">
        <f>D6*E6</f>
        <v>0</v>
      </c>
      <c r="I6" s="147">
        <v>565.97760000000005</v>
      </c>
      <c r="J6" s="147" t="e">
        <f>(I6-F28)/F11</f>
        <v>#DIV/0!</v>
      </c>
      <c r="K6" s="147" t="e">
        <f>E6*J$6</f>
        <v>#DIV/0!</v>
      </c>
    </row>
    <row r="7" spans="1:11" ht="15.75" customHeight="1" x14ac:dyDescent="0.2">
      <c r="A7" s="185">
        <v>2</v>
      </c>
      <c r="B7" s="37" t="s">
        <v>14</v>
      </c>
      <c r="C7" s="189" t="s">
        <v>14</v>
      </c>
      <c r="D7" s="188"/>
      <c r="E7" s="188"/>
      <c r="F7" s="182"/>
      <c r="K7" s="147" t="e">
        <f>E7*J$6</f>
        <v>#DIV/0!</v>
      </c>
    </row>
    <row r="8" spans="1:11" ht="15.75" customHeight="1" x14ac:dyDescent="0.2">
      <c r="A8" s="185">
        <v>3</v>
      </c>
      <c r="B8" s="33" t="s">
        <v>14</v>
      </c>
      <c r="C8" s="164" t="s">
        <v>14</v>
      </c>
      <c r="D8" s="188"/>
      <c r="E8" s="188"/>
      <c r="F8" s="161"/>
      <c r="K8" s="147" t="e">
        <f>E8*J$6</f>
        <v>#DIV/0!</v>
      </c>
    </row>
    <row r="9" spans="1:11" ht="15.75" customHeight="1" x14ac:dyDescent="0.2">
      <c r="A9" s="185">
        <v>4</v>
      </c>
      <c r="B9" s="40" t="s">
        <v>14</v>
      </c>
      <c r="C9" s="164" t="s">
        <v>14</v>
      </c>
      <c r="D9" s="188"/>
      <c r="E9" s="188"/>
      <c r="F9" s="161"/>
      <c r="K9" s="147" t="e">
        <f>E9*J$6</f>
        <v>#DIV/0!</v>
      </c>
    </row>
    <row r="10" spans="1:11" ht="15.75" customHeight="1" thickBot="1" x14ac:dyDescent="0.25">
      <c r="A10" s="185">
        <v>5</v>
      </c>
      <c r="B10" s="40"/>
      <c r="C10" s="164"/>
      <c r="D10" s="163"/>
      <c r="E10" s="162"/>
      <c r="F10" s="161"/>
      <c r="K10" s="147" t="e">
        <f>E10*J$6</f>
        <v>#DIV/0!</v>
      </c>
    </row>
    <row r="11" spans="1:11" ht="15.75" customHeight="1" thickBot="1" x14ac:dyDescent="0.3">
      <c r="A11" s="513" t="s">
        <v>21</v>
      </c>
      <c r="B11" s="514"/>
      <c r="C11" s="187"/>
      <c r="D11" s="159">
        <f>D6</f>
        <v>75</v>
      </c>
      <c r="E11" s="158">
        <f>F11/D11</f>
        <v>0</v>
      </c>
      <c r="F11" s="157">
        <f>SUM(F6:F10)</f>
        <v>0</v>
      </c>
    </row>
    <row r="12" spans="1:11" ht="15.75" customHeight="1" thickBot="1" x14ac:dyDescent="0.3">
      <c r="A12" s="180"/>
      <c r="B12" s="179"/>
      <c r="C12" s="179"/>
      <c r="D12" s="178"/>
      <c r="E12" s="178"/>
      <c r="F12" s="178"/>
    </row>
    <row r="13" spans="1:11" ht="32.25" thickBot="1" x14ac:dyDescent="0.25">
      <c r="A13" s="177" t="s">
        <v>15</v>
      </c>
      <c r="B13" s="176" t="s">
        <v>22</v>
      </c>
      <c r="C13" s="186" t="s">
        <v>17</v>
      </c>
      <c r="D13" s="174" t="s">
        <v>18</v>
      </c>
      <c r="E13" s="174" t="s">
        <v>19</v>
      </c>
      <c r="F13" s="173" t="s">
        <v>20</v>
      </c>
    </row>
    <row r="14" spans="1:11" ht="15.75" customHeight="1" x14ac:dyDescent="0.2">
      <c r="A14" s="185">
        <v>1</v>
      </c>
      <c r="B14" s="99" t="s">
        <v>307</v>
      </c>
      <c r="C14" s="100" t="s">
        <v>5</v>
      </c>
      <c r="D14" s="101">
        <f>D6</f>
        <v>75</v>
      </c>
      <c r="E14" s="102"/>
      <c r="F14" s="182">
        <f t="shared" ref="F14" si="0">D14*E14</f>
        <v>0</v>
      </c>
    </row>
    <row r="15" spans="1:11" ht="15.75" customHeight="1" x14ac:dyDescent="0.2">
      <c r="A15" s="185">
        <v>2</v>
      </c>
      <c r="B15" s="171"/>
      <c r="C15" s="198"/>
      <c r="D15" s="168"/>
      <c r="E15" s="168"/>
      <c r="F15" s="182"/>
    </row>
    <row r="16" spans="1:11" ht="15.75" customHeight="1" x14ac:dyDescent="0.2">
      <c r="A16" s="185">
        <v>3</v>
      </c>
      <c r="B16" s="171"/>
      <c r="C16" s="198"/>
      <c r="D16" s="168"/>
      <c r="E16" s="168"/>
      <c r="F16" s="182"/>
    </row>
    <row r="17" spans="1:6" ht="15.75" customHeight="1" x14ac:dyDescent="0.2">
      <c r="A17" s="185">
        <v>4</v>
      </c>
      <c r="B17" s="171"/>
      <c r="C17" s="198"/>
      <c r="D17" s="168"/>
      <c r="E17" s="168"/>
      <c r="F17" s="182"/>
    </row>
    <row r="18" spans="1:6" ht="15.75" customHeight="1" x14ac:dyDescent="0.2">
      <c r="A18" s="185">
        <v>5</v>
      </c>
      <c r="B18" s="171"/>
      <c r="C18" s="198"/>
      <c r="D18" s="168"/>
      <c r="E18" s="168"/>
      <c r="F18" s="182"/>
    </row>
    <row r="19" spans="1:6" ht="15.75" customHeight="1" x14ac:dyDescent="0.2">
      <c r="A19" s="185">
        <v>6</v>
      </c>
      <c r="B19" s="171"/>
      <c r="C19" s="198"/>
      <c r="D19" s="168"/>
      <c r="E19" s="168"/>
      <c r="F19" s="182"/>
    </row>
    <row r="20" spans="1:6" ht="15.75" customHeight="1" x14ac:dyDescent="0.2">
      <c r="A20" s="185">
        <v>7</v>
      </c>
      <c r="B20" s="196"/>
      <c r="C20" s="195"/>
      <c r="D20" s="188"/>
      <c r="E20" s="188"/>
      <c r="F20" s="182"/>
    </row>
    <row r="21" spans="1:6" ht="15.75" customHeight="1" x14ac:dyDescent="0.2">
      <c r="A21" s="185">
        <v>8</v>
      </c>
      <c r="B21" s="196"/>
      <c r="C21" s="195"/>
      <c r="D21" s="188"/>
      <c r="E21" s="188"/>
      <c r="F21" s="182"/>
    </row>
    <row r="22" spans="1:6" ht="15.75" customHeight="1" x14ac:dyDescent="0.2">
      <c r="A22" s="185">
        <v>9</v>
      </c>
      <c r="B22" s="196"/>
      <c r="C22" s="195"/>
      <c r="D22" s="188"/>
      <c r="E22" s="188"/>
      <c r="F22" s="182"/>
    </row>
    <row r="23" spans="1:6" ht="15.75" customHeight="1" thickBot="1" x14ac:dyDescent="0.25">
      <c r="A23" s="185">
        <v>10</v>
      </c>
      <c r="B23" s="165"/>
      <c r="C23" s="195"/>
      <c r="D23" s="183"/>
      <c r="E23" s="183"/>
      <c r="F23" s="182"/>
    </row>
    <row r="24" spans="1:6" ht="15.75" customHeight="1" thickBot="1" x14ac:dyDescent="0.3">
      <c r="A24" s="513" t="s">
        <v>21</v>
      </c>
      <c r="B24" s="516"/>
      <c r="C24" s="181"/>
      <c r="D24" s="158">
        <f>D6</f>
        <v>75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tr">
        <f>C6</f>
        <v>мп</v>
      </c>
      <c r="D27" s="169">
        <f>D6</f>
        <v>75</v>
      </c>
      <c r="E27" s="168">
        <f>F27/D27</f>
        <v>0</v>
      </c>
      <c r="F27" s="167">
        <f>F11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tr">
        <f>C6</f>
        <v>мп</v>
      </c>
      <c r="D28" s="163">
        <f>D6</f>
        <v>75</v>
      </c>
      <c r="E28" s="162">
        <f>F28/D28</f>
        <v>0</v>
      </c>
      <c r="F28" s="161">
        <f>F24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75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customFormat="1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customFormat="1" ht="15" x14ac:dyDescent="0.25">
      <c r="A41" s="504" t="s">
        <v>251</v>
      </c>
      <c r="B41" s="504"/>
      <c r="C41" s="504"/>
      <c r="D41" s="504"/>
      <c r="E41" s="504"/>
      <c r="F41" s="504"/>
    </row>
    <row r="42" spans="1:8" customFormat="1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customFormat="1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1:B41"/>
    <mergeCell ref="C41:F41"/>
    <mergeCell ref="A43:B43"/>
    <mergeCell ref="C43:F43"/>
    <mergeCell ref="C34:D34"/>
    <mergeCell ref="C35:D35"/>
    <mergeCell ref="C36:D36"/>
    <mergeCell ref="C37:D37"/>
    <mergeCell ref="C38:D38"/>
    <mergeCell ref="A40:B40"/>
    <mergeCell ref="C40:F40"/>
    <mergeCell ref="C31:D31"/>
    <mergeCell ref="C32:D32"/>
    <mergeCell ref="C33:D33"/>
    <mergeCell ref="C1:F1"/>
    <mergeCell ref="A2:B2"/>
    <mergeCell ref="A11:B11"/>
    <mergeCell ref="A24:B24"/>
    <mergeCell ref="A29:B29"/>
    <mergeCell ref="A3:F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P43" sqref="P43"/>
    </sheetView>
  </sheetViews>
  <sheetFormatPr defaultRowHeight="12.75" x14ac:dyDescent="0.2"/>
  <cols>
    <col min="1" max="1" width="5.85546875" style="147" customWidth="1"/>
    <col min="2" max="2" width="52.140625" style="147" customWidth="1"/>
    <col min="3" max="4" width="10.28515625" style="147" customWidth="1"/>
    <col min="5" max="5" width="11" style="147" customWidth="1"/>
    <col min="6" max="6" width="14.140625" style="147" customWidth="1"/>
    <col min="7" max="13" width="0" style="147" hidden="1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114</v>
      </c>
      <c r="D2" s="192"/>
      <c r="E2" s="192"/>
      <c r="F2" s="192"/>
    </row>
    <row r="3" spans="1:11" ht="45.75" customHeight="1" x14ac:dyDescent="0.2">
      <c r="A3" s="517" t="str">
        <f>Дц!C74</f>
        <v>Прокладка кабеля ВВГнгд 3х2,5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x14ac:dyDescent="0.2">
      <c r="A6" s="185">
        <v>1</v>
      </c>
      <c r="B6" s="40" t="str">
        <f>A3</f>
        <v>Прокладка кабеля ВВГнгд 3х2,5</v>
      </c>
      <c r="C6" s="189" t="s">
        <v>5</v>
      </c>
      <c r="D6" s="188">
        <f>Дц!E74</f>
        <v>2830</v>
      </c>
      <c r="E6" s="188"/>
      <c r="F6" s="182">
        <f>D6*E6</f>
        <v>0</v>
      </c>
      <c r="I6" s="147">
        <v>7058.0735999999997</v>
      </c>
      <c r="J6" s="147" t="e">
        <f>(I6-F28)/F11</f>
        <v>#DIV/0!</v>
      </c>
      <c r="K6" s="147" t="e">
        <f>E6*J$6</f>
        <v>#DIV/0!</v>
      </c>
    </row>
    <row r="7" spans="1:11" ht="15.75" customHeight="1" x14ac:dyDescent="0.2">
      <c r="A7" s="185">
        <v>2</v>
      </c>
      <c r="B7" s="37" t="s">
        <v>14</v>
      </c>
      <c r="C7" s="189" t="s">
        <v>14</v>
      </c>
      <c r="D7" s="188"/>
      <c r="E7" s="188"/>
      <c r="F7" s="182"/>
      <c r="K7" s="147" t="e">
        <f>E7*J$6</f>
        <v>#DIV/0!</v>
      </c>
    </row>
    <row r="8" spans="1:11" ht="15.75" customHeight="1" x14ac:dyDescent="0.2">
      <c r="A8" s="185">
        <v>3</v>
      </c>
      <c r="B8" s="33" t="s">
        <v>14</v>
      </c>
      <c r="C8" s="164" t="s">
        <v>14</v>
      </c>
      <c r="D8" s="188"/>
      <c r="E8" s="188"/>
      <c r="F8" s="161"/>
      <c r="K8" s="147" t="e">
        <f>E8*J$6</f>
        <v>#DIV/0!</v>
      </c>
    </row>
    <row r="9" spans="1:11" ht="15.75" customHeight="1" x14ac:dyDescent="0.2">
      <c r="A9" s="185">
        <v>4</v>
      </c>
      <c r="B9" s="40" t="s">
        <v>14</v>
      </c>
      <c r="C9" s="164" t="s">
        <v>14</v>
      </c>
      <c r="D9" s="188"/>
      <c r="E9" s="188"/>
      <c r="F9" s="161"/>
      <c r="K9" s="147" t="e">
        <f>E9*J$6</f>
        <v>#DIV/0!</v>
      </c>
    </row>
    <row r="10" spans="1:11" ht="15.75" customHeight="1" thickBot="1" x14ac:dyDescent="0.25">
      <c r="A10" s="185">
        <v>5</v>
      </c>
      <c r="B10" s="40"/>
      <c r="C10" s="164"/>
      <c r="D10" s="163"/>
      <c r="E10" s="162"/>
      <c r="F10" s="161"/>
      <c r="K10" s="147" t="e">
        <f>E10*J$6</f>
        <v>#DIV/0!</v>
      </c>
    </row>
    <row r="11" spans="1:11" ht="15.75" customHeight="1" thickBot="1" x14ac:dyDescent="0.3">
      <c r="A11" s="513" t="s">
        <v>21</v>
      </c>
      <c r="B11" s="514"/>
      <c r="C11" s="187"/>
      <c r="D11" s="159">
        <f>D6</f>
        <v>2830</v>
      </c>
      <c r="E11" s="158">
        <f>F11/D11</f>
        <v>0</v>
      </c>
      <c r="F11" s="157">
        <f>SUM(F6:F10)</f>
        <v>0</v>
      </c>
    </row>
    <row r="12" spans="1:11" ht="15.75" customHeight="1" thickBot="1" x14ac:dyDescent="0.3">
      <c r="A12" s="180"/>
      <c r="B12" s="179"/>
      <c r="C12" s="179"/>
      <c r="D12" s="178"/>
      <c r="E12" s="178"/>
      <c r="F12" s="178"/>
    </row>
    <row r="13" spans="1:11" ht="32.25" thickBot="1" x14ac:dyDescent="0.25">
      <c r="A13" s="177" t="s">
        <v>15</v>
      </c>
      <c r="B13" s="176" t="s">
        <v>22</v>
      </c>
      <c r="C13" s="186" t="s">
        <v>17</v>
      </c>
      <c r="D13" s="174" t="s">
        <v>18</v>
      </c>
      <c r="E13" s="174" t="s">
        <v>19</v>
      </c>
      <c r="F13" s="173" t="s">
        <v>20</v>
      </c>
    </row>
    <row r="14" spans="1:11" ht="15.75" customHeight="1" x14ac:dyDescent="0.2">
      <c r="A14" s="185">
        <v>1</v>
      </c>
      <c r="B14" s="99" t="s">
        <v>105</v>
      </c>
      <c r="C14" s="100" t="s">
        <v>5</v>
      </c>
      <c r="D14" s="101">
        <f>D6</f>
        <v>2830</v>
      </c>
      <c r="E14" s="102"/>
      <c r="F14" s="182">
        <f t="shared" ref="F14" si="0">D14*E14</f>
        <v>0</v>
      </c>
    </row>
    <row r="15" spans="1:11" ht="15.75" customHeight="1" x14ac:dyDescent="0.2">
      <c r="A15" s="185">
        <v>2</v>
      </c>
      <c r="B15" s="171"/>
      <c r="C15" s="198"/>
      <c r="D15" s="168"/>
      <c r="E15" s="168"/>
      <c r="F15" s="182"/>
    </row>
    <row r="16" spans="1:11" ht="15.75" customHeight="1" x14ac:dyDescent="0.2">
      <c r="A16" s="185">
        <v>3</v>
      </c>
      <c r="B16" s="171"/>
      <c r="C16" s="198"/>
      <c r="D16" s="168"/>
      <c r="E16" s="168"/>
      <c r="F16" s="182"/>
    </row>
    <row r="17" spans="1:6" ht="15.75" customHeight="1" x14ac:dyDescent="0.2">
      <c r="A17" s="185">
        <v>4</v>
      </c>
      <c r="B17" s="171"/>
      <c r="C17" s="198"/>
      <c r="D17" s="168"/>
      <c r="E17" s="168"/>
      <c r="F17" s="182"/>
    </row>
    <row r="18" spans="1:6" ht="15.75" customHeight="1" x14ac:dyDescent="0.2">
      <c r="A18" s="185">
        <v>5</v>
      </c>
      <c r="B18" s="171"/>
      <c r="C18" s="198"/>
      <c r="D18" s="168"/>
      <c r="E18" s="168"/>
      <c r="F18" s="182"/>
    </row>
    <row r="19" spans="1:6" ht="15.75" customHeight="1" x14ac:dyDescent="0.2">
      <c r="A19" s="185">
        <v>6</v>
      </c>
      <c r="B19" s="171"/>
      <c r="C19" s="198"/>
      <c r="D19" s="168"/>
      <c r="E19" s="168"/>
      <c r="F19" s="182"/>
    </row>
    <row r="20" spans="1:6" ht="15.75" customHeight="1" x14ac:dyDescent="0.2">
      <c r="A20" s="185">
        <v>7</v>
      </c>
      <c r="B20" s="196"/>
      <c r="C20" s="195"/>
      <c r="D20" s="188"/>
      <c r="E20" s="188"/>
      <c r="F20" s="182"/>
    </row>
    <row r="21" spans="1:6" ht="15.75" customHeight="1" x14ac:dyDescent="0.2">
      <c r="A21" s="185">
        <v>8</v>
      </c>
      <c r="B21" s="196"/>
      <c r="C21" s="195"/>
      <c r="D21" s="188"/>
      <c r="E21" s="188"/>
      <c r="F21" s="182"/>
    </row>
    <row r="22" spans="1:6" ht="15.75" customHeight="1" x14ac:dyDescent="0.2">
      <c r="A22" s="185">
        <v>9</v>
      </c>
      <c r="B22" s="196"/>
      <c r="C22" s="195"/>
      <c r="D22" s="188"/>
      <c r="E22" s="188"/>
      <c r="F22" s="182"/>
    </row>
    <row r="23" spans="1:6" ht="15.75" customHeight="1" thickBot="1" x14ac:dyDescent="0.25">
      <c r="A23" s="185">
        <v>10</v>
      </c>
      <c r="B23" s="165"/>
      <c r="C23" s="195"/>
      <c r="D23" s="183"/>
      <c r="E23" s="183"/>
      <c r="F23" s="182"/>
    </row>
    <row r="24" spans="1:6" ht="15.75" customHeight="1" thickBot="1" x14ac:dyDescent="0.3">
      <c r="A24" s="513" t="s">
        <v>21</v>
      </c>
      <c r="B24" s="516"/>
      <c r="C24" s="181"/>
      <c r="D24" s="158">
        <f>D6</f>
        <v>2830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tr">
        <f>C6</f>
        <v>мп</v>
      </c>
      <c r="D27" s="169">
        <f>D6</f>
        <v>2830</v>
      </c>
      <c r="E27" s="168">
        <f>F27/D27</f>
        <v>0</v>
      </c>
      <c r="F27" s="167">
        <f>F11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tr">
        <f>C6</f>
        <v>мп</v>
      </c>
      <c r="D28" s="163">
        <f>D6</f>
        <v>2830</v>
      </c>
      <c r="E28" s="162">
        <f>F28/D28</f>
        <v>0</v>
      </c>
      <c r="F28" s="161">
        <f>F24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2830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customFormat="1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customFormat="1" ht="15" x14ac:dyDescent="0.25">
      <c r="A41" s="504" t="s">
        <v>251</v>
      </c>
      <c r="B41" s="504"/>
      <c r="C41" s="504"/>
      <c r="D41" s="504"/>
      <c r="E41" s="504"/>
      <c r="F41" s="504"/>
    </row>
    <row r="42" spans="1:8" customFormat="1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customFormat="1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24:B24"/>
    <mergeCell ref="A29:B29"/>
    <mergeCell ref="A41:B41"/>
    <mergeCell ref="C41:F41"/>
    <mergeCell ref="C1:F1"/>
    <mergeCell ref="A2:B2"/>
    <mergeCell ref="A11:B11"/>
    <mergeCell ref="A3:F3"/>
    <mergeCell ref="C34:D34"/>
    <mergeCell ref="C35:D35"/>
    <mergeCell ref="A43:B43"/>
    <mergeCell ref="C43:F43"/>
    <mergeCell ref="C31:D31"/>
    <mergeCell ref="C32:D32"/>
    <mergeCell ref="C38:D38"/>
    <mergeCell ref="A40:B40"/>
    <mergeCell ref="C40:F40"/>
    <mergeCell ref="C33:D33"/>
    <mergeCell ref="C36:D36"/>
    <mergeCell ref="C37:D3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P43" sqref="P43"/>
    </sheetView>
  </sheetViews>
  <sheetFormatPr defaultRowHeight="12.75" x14ac:dyDescent="0.2"/>
  <cols>
    <col min="1" max="1" width="5.85546875" style="147" customWidth="1"/>
    <col min="2" max="2" width="52.140625" style="147" customWidth="1"/>
    <col min="3" max="4" width="10.28515625" style="147" customWidth="1"/>
    <col min="5" max="5" width="11" style="147" customWidth="1"/>
    <col min="6" max="6" width="14.140625" style="147" customWidth="1"/>
    <col min="7" max="13" width="0" style="147" hidden="1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114а</v>
      </c>
      <c r="D2" s="192"/>
      <c r="E2" s="192"/>
      <c r="F2" s="192"/>
    </row>
    <row r="3" spans="1:11" ht="45.75" customHeight="1" x14ac:dyDescent="0.2">
      <c r="A3" s="517" t="str">
        <f>Дц!C77</f>
        <v>Прокладка кабеля ВВГнгд 5х10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x14ac:dyDescent="0.2">
      <c r="A6" s="185">
        <v>1</v>
      </c>
      <c r="B6" s="40" t="str">
        <f>A3</f>
        <v>Прокладка кабеля ВВГнгд 5х10</v>
      </c>
      <c r="C6" s="189" t="s">
        <v>5</v>
      </c>
      <c r="D6" s="188">
        <f>Дц!E77</f>
        <v>45</v>
      </c>
      <c r="E6" s="188"/>
      <c r="F6" s="182">
        <f>D6*E6</f>
        <v>0</v>
      </c>
      <c r="I6" s="147">
        <v>6460.884</v>
      </c>
      <c r="J6" s="147" t="e">
        <f>(I6-F28)/F11</f>
        <v>#DIV/0!</v>
      </c>
      <c r="K6" s="147" t="e">
        <f>E6*J$6</f>
        <v>#DIV/0!</v>
      </c>
    </row>
    <row r="7" spans="1:11" ht="15.75" customHeight="1" x14ac:dyDescent="0.2">
      <c r="A7" s="185">
        <v>2</v>
      </c>
      <c r="B7" s="37" t="s">
        <v>14</v>
      </c>
      <c r="C7" s="189" t="s">
        <v>14</v>
      </c>
      <c r="D7" s="188"/>
      <c r="E7" s="188"/>
      <c r="F7" s="182"/>
      <c r="K7" s="147" t="e">
        <f>E7*J$6</f>
        <v>#DIV/0!</v>
      </c>
    </row>
    <row r="8" spans="1:11" ht="15.75" customHeight="1" x14ac:dyDescent="0.2">
      <c r="A8" s="185">
        <v>3</v>
      </c>
      <c r="B8" s="33" t="s">
        <v>14</v>
      </c>
      <c r="C8" s="164" t="s">
        <v>14</v>
      </c>
      <c r="D8" s="188"/>
      <c r="E8" s="188"/>
      <c r="F8" s="161"/>
      <c r="K8" s="147" t="e">
        <f>E8*J$6</f>
        <v>#DIV/0!</v>
      </c>
    </row>
    <row r="9" spans="1:11" ht="15.75" customHeight="1" x14ac:dyDescent="0.2">
      <c r="A9" s="185">
        <v>4</v>
      </c>
      <c r="B9" s="40" t="s">
        <v>14</v>
      </c>
      <c r="C9" s="164" t="s">
        <v>14</v>
      </c>
      <c r="D9" s="188"/>
      <c r="E9" s="188"/>
      <c r="F9" s="161"/>
      <c r="K9" s="147" t="e">
        <f>E9*J$6</f>
        <v>#DIV/0!</v>
      </c>
    </row>
    <row r="10" spans="1:11" ht="15.75" customHeight="1" thickBot="1" x14ac:dyDescent="0.25">
      <c r="A10" s="185">
        <v>5</v>
      </c>
      <c r="B10" s="40"/>
      <c r="C10" s="164"/>
      <c r="D10" s="163"/>
      <c r="E10" s="162"/>
      <c r="F10" s="161"/>
      <c r="K10" s="147" t="e">
        <f>E10*J$6</f>
        <v>#DIV/0!</v>
      </c>
    </row>
    <row r="11" spans="1:11" ht="15.75" customHeight="1" thickBot="1" x14ac:dyDescent="0.3">
      <c r="A11" s="513" t="s">
        <v>21</v>
      </c>
      <c r="B11" s="514"/>
      <c r="C11" s="187"/>
      <c r="D11" s="159">
        <f>D6</f>
        <v>45</v>
      </c>
      <c r="E11" s="158">
        <f>F11/D11</f>
        <v>0</v>
      </c>
      <c r="F11" s="157">
        <f>SUM(F6:F10)</f>
        <v>0</v>
      </c>
    </row>
    <row r="12" spans="1:11" ht="15.75" customHeight="1" thickBot="1" x14ac:dyDescent="0.3">
      <c r="A12" s="180"/>
      <c r="B12" s="179"/>
      <c r="C12" s="179"/>
      <c r="D12" s="178"/>
      <c r="E12" s="178"/>
      <c r="F12" s="178"/>
    </row>
    <row r="13" spans="1:11" ht="32.25" thickBot="1" x14ac:dyDescent="0.25">
      <c r="A13" s="177" t="s">
        <v>15</v>
      </c>
      <c r="B13" s="176" t="s">
        <v>22</v>
      </c>
      <c r="C13" s="186" t="s">
        <v>17</v>
      </c>
      <c r="D13" s="174" t="s">
        <v>18</v>
      </c>
      <c r="E13" s="174" t="s">
        <v>19</v>
      </c>
      <c r="F13" s="173" t="s">
        <v>20</v>
      </c>
    </row>
    <row r="14" spans="1:11" ht="15.75" customHeight="1" x14ac:dyDescent="0.2">
      <c r="A14" s="185">
        <v>1</v>
      </c>
      <c r="B14" s="99" t="s">
        <v>220</v>
      </c>
      <c r="C14" s="100" t="s">
        <v>5</v>
      </c>
      <c r="D14" s="101">
        <f>D6</f>
        <v>45</v>
      </c>
      <c r="E14" s="102"/>
      <c r="F14" s="182">
        <f t="shared" ref="F14" si="0">D14*E14</f>
        <v>0</v>
      </c>
    </row>
    <row r="15" spans="1:11" ht="15.75" customHeight="1" x14ac:dyDescent="0.2">
      <c r="A15" s="185">
        <v>2</v>
      </c>
      <c r="B15" s="171"/>
      <c r="C15" s="198"/>
      <c r="D15" s="168"/>
      <c r="E15" s="168"/>
      <c r="F15" s="182"/>
    </row>
    <row r="16" spans="1:11" ht="15.75" customHeight="1" x14ac:dyDescent="0.2">
      <c r="A16" s="185">
        <v>3</v>
      </c>
      <c r="B16" s="171"/>
      <c r="C16" s="198"/>
      <c r="D16" s="168"/>
      <c r="E16" s="168"/>
      <c r="F16" s="182"/>
    </row>
    <row r="17" spans="1:6" ht="15.75" customHeight="1" x14ac:dyDescent="0.2">
      <c r="A17" s="185">
        <v>4</v>
      </c>
      <c r="B17" s="171"/>
      <c r="C17" s="198"/>
      <c r="D17" s="168"/>
      <c r="E17" s="168"/>
      <c r="F17" s="182"/>
    </row>
    <row r="18" spans="1:6" ht="15.75" customHeight="1" x14ac:dyDescent="0.2">
      <c r="A18" s="185">
        <v>5</v>
      </c>
      <c r="B18" s="171"/>
      <c r="C18" s="198"/>
      <c r="D18" s="168"/>
      <c r="E18" s="168"/>
      <c r="F18" s="182"/>
    </row>
    <row r="19" spans="1:6" ht="15.75" customHeight="1" x14ac:dyDescent="0.2">
      <c r="A19" s="185">
        <v>6</v>
      </c>
      <c r="B19" s="171"/>
      <c r="C19" s="198"/>
      <c r="D19" s="168"/>
      <c r="E19" s="168"/>
      <c r="F19" s="182"/>
    </row>
    <row r="20" spans="1:6" ht="15.75" customHeight="1" x14ac:dyDescent="0.2">
      <c r="A20" s="185">
        <v>7</v>
      </c>
      <c r="B20" s="196"/>
      <c r="C20" s="195"/>
      <c r="D20" s="188"/>
      <c r="E20" s="188"/>
      <c r="F20" s="182"/>
    </row>
    <row r="21" spans="1:6" ht="15.75" customHeight="1" x14ac:dyDescent="0.2">
      <c r="A21" s="185">
        <v>8</v>
      </c>
      <c r="B21" s="196"/>
      <c r="C21" s="195"/>
      <c r="D21" s="188"/>
      <c r="E21" s="188"/>
      <c r="F21" s="182"/>
    </row>
    <row r="22" spans="1:6" ht="15.75" customHeight="1" x14ac:dyDescent="0.2">
      <c r="A22" s="185">
        <v>9</v>
      </c>
      <c r="B22" s="196"/>
      <c r="C22" s="195"/>
      <c r="D22" s="188"/>
      <c r="E22" s="188"/>
      <c r="F22" s="182"/>
    </row>
    <row r="23" spans="1:6" ht="15.75" customHeight="1" thickBot="1" x14ac:dyDescent="0.25">
      <c r="A23" s="185">
        <v>10</v>
      </c>
      <c r="B23" s="165"/>
      <c r="C23" s="195"/>
      <c r="D23" s="183"/>
      <c r="E23" s="183"/>
      <c r="F23" s="182"/>
    </row>
    <row r="24" spans="1:6" ht="15.75" customHeight="1" thickBot="1" x14ac:dyDescent="0.3">
      <c r="A24" s="513" t="s">
        <v>21</v>
      </c>
      <c r="B24" s="516"/>
      <c r="C24" s="181"/>
      <c r="D24" s="158">
        <f>D6</f>
        <v>45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tr">
        <f>C6</f>
        <v>мп</v>
      </c>
      <c r="D27" s="169">
        <f>D6</f>
        <v>45</v>
      </c>
      <c r="E27" s="168">
        <f>F27/D27</f>
        <v>0</v>
      </c>
      <c r="F27" s="167">
        <f>F11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tr">
        <f>C6</f>
        <v>мп</v>
      </c>
      <c r="D28" s="163">
        <f>D6</f>
        <v>45</v>
      </c>
      <c r="E28" s="162">
        <f>F28/D28</f>
        <v>0</v>
      </c>
      <c r="F28" s="161">
        <f>F24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45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customFormat="1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customFormat="1" ht="15" x14ac:dyDescent="0.25">
      <c r="A41" s="504" t="s">
        <v>251</v>
      </c>
      <c r="B41" s="504"/>
      <c r="C41" s="504"/>
      <c r="D41" s="504"/>
      <c r="E41" s="504"/>
      <c r="F41" s="504"/>
    </row>
    <row r="42" spans="1:8" customFormat="1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customFormat="1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1:B41"/>
    <mergeCell ref="C41:F41"/>
    <mergeCell ref="A43:B43"/>
    <mergeCell ref="C43:F43"/>
    <mergeCell ref="C34:D34"/>
    <mergeCell ref="C35:D35"/>
    <mergeCell ref="C36:D36"/>
    <mergeCell ref="C37:D37"/>
    <mergeCell ref="C38:D38"/>
    <mergeCell ref="A40:B40"/>
    <mergeCell ref="C40:F40"/>
    <mergeCell ref="C31:D31"/>
    <mergeCell ref="C32:D32"/>
    <mergeCell ref="C33:D33"/>
    <mergeCell ref="C1:F1"/>
    <mergeCell ref="A2:B2"/>
    <mergeCell ref="A11:B11"/>
    <mergeCell ref="A24:B24"/>
    <mergeCell ref="A29:B29"/>
    <mergeCell ref="A3:F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P43" sqref="P43"/>
    </sheetView>
  </sheetViews>
  <sheetFormatPr defaultRowHeight="12.75" x14ac:dyDescent="0.2"/>
  <cols>
    <col min="1" max="1" width="5.85546875" style="147" customWidth="1"/>
    <col min="2" max="2" width="52.140625" style="147" customWidth="1"/>
    <col min="3" max="4" width="10.28515625" style="147" customWidth="1"/>
    <col min="5" max="5" width="11" style="147" customWidth="1"/>
    <col min="6" max="6" width="14.140625" style="147" customWidth="1"/>
    <col min="7" max="13" width="0" style="147" hidden="1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115</v>
      </c>
      <c r="D2" s="192"/>
      <c r="E2" s="192"/>
      <c r="F2" s="192"/>
    </row>
    <row r="3" spans="1:11" ht="45.75" customHeight="1" x14ac:dyDescent="0.2">
      <c r="A3" s="517" t="str">
        <f>Дц!C84</f>
        <v>Прокладка кабеля ПВ3 6 мм2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x14ac:dyDescent="0.2">
      <c r="A6" s="185">
        <v>1</v>
      </c>
      <c r="B6" s="40" t="str">
        <f>A3</f>
        <v>Прокладка кабеля ПВ3 6 мм2</v>
      </c>
      <c r="C6" s="189" t="s">
        <v>5</v>
      </c>
      <c r="D6" s="188">
        <f>Дц!E84</f>
        <v>870</v>
      </c>
      <c r="E6" s="188"/>
      <c r="F6" s="182">
        <f>D6*E6</f>
        <v>0</v>
      </c>
      <c r="I6" s="147">
        <v>1172.5308</v>
      </c>
      <c r="J6" s="147" t="e">
        <f>(I6-F28)/F11</f>
        <v>#DIV/0!</v>
      </c>
      <c r="K6" s="147" t="e">
        <f>E6*J$6</f>
        <v>#DIV/0!</v>
      </c>
    </row>
    <row r="7" spans="1:11" ht="15.75" customHeight="1" x14ac:dyDescent="0.2">
      <c r="A7" s="185">
        <v>2</v>
      </c>
      <c r="B7" s="37" t="s">
        <v>14</v>
      </c>
      <c r="C7" s="189" t="s">
        <v>14</v>
      </c>
      <c r="D7" s="188"/>
      <c r="E7" s="188"/>
      <c r="F7" s="182"/>
      <c r="K7" s="147" t="e">
        <f>E7*J$6</f>
        <v>#DIV/0!</v>
      </c>
    </row>
    <row r="8" spans="1:11" ht="15.75" customHeight="1" x14ac:dyDescent="0.2">
      <c r="A8" s="185">
        <v>3</v>
      </c>
      <c r="B8" s="33" t="s">
        <v>14</v>
      </c>
      <c r="C8" s="164" t="s">
        <v>14</v>
      </c>
      <c r="D8" s="188"/>
      <c r="E8" s="188"/>
      <c r="F8" s="161"/>
      <c r="K8" s="147" t="e">
        <f>E8*J$6</f>
        <v>#DIV/0!</v>
      </c>
    </row>
    <row r="9" spans="1:11" ht="15.75" customHeight="1" x14ac:dyDescent="0.2">
      <c r="A9" s="185">
        <v>4</v>
      </c>
      <c r="B9" s="40" t="s">
        <v>14</v>
      </c>
      <c r="C9" s="164" t="s">
        <v>14</v>
      </c>
      <c r="D9" s="188"/>
      <c r="E9" s="188"/>
      <c r="F9" s="161"/>
      <c r="K9" s="147" t="e">
        <f>E9*J$6</f>
        <v>#DIV/0!</v>
      </c>
    </row>
    <row r="10" spans="1:11" ht="15.75" customHeight="1" thickBot="1" x14ac:dyDescent="0.25">
      <c r="A10" s="185">
        <v>5</v>
      </c>
      <c r="B10" s="40"/>
      <c r="C10" s="164"/>
      <c r="D10" s="163"/>
      <c r="E10" s="162"/>
      <c r="F10" s="161"/>
      <c r="K10" s="147" t="e">
        <f>E10*J$6</f>
        <v>#DIV/0!</v>
      </c>
    </row>
    <row r="11" spans="1:11" ht="15.75" customHeight="1" thickBot="1" x14ac:dyDescent="0.3">
      <c r="A11" s="513" t="s">
        <v>21</v>
      </c>
      <c r="B11" s="514"/>
      <c r="C11" s="187"/>
      <c r="D11" s="159">
        <f>D6</f>
        <v>870</v>
      </c>
      <c r="E11" s="158">
        <f>F11/D11</f>
        <v>0</v>
      </c>
      <c r="F11" s="157">
        <f>SUM(F6:F10)</f>
        <v>0</v>
      </c>
    </row>
    <row r="12" spans="1:11" ht="15.75" customHeight="1" thickBot="1" x14ac:dyDescent="0.3">
      <c r="A12" s="180"/>
      <c r="B12" s="179"/>
      <c r="C12" s="179"/>
      <c r="D12" s="178"/>
      <c r="E12" s="178"/>
      <c r="F12" s="178"/>
    </row>
    <row r="13" spans="1:11" ht="32.25" thickBot="1" x14ac:dyDescent="0.25">
      <c r="A13" s="177" t="s">
        <v>15</v>
      </c>
      <c r="B13" s="176" t="s">
        <v>22</v>
      </c>
      <c r="C13" s="186" t="s">
        <v>17</v>
      </c>
      <c r="D13" s="174" t="s">
        <v>18</v>
      </c>
      <c r="E13" s="174" t="s">
        <v>19</v>
      </c>
      <c r="F13" s="173" t="s">
        <v>20</v>
      </c>
    </row>
    <row r="14" spans="1:11" ht="15.75" customHeight="1" x14ac:dyDescent="0.2">
      <c r="A14" s="185">
        <v>1</v>
      </c>
      <c r="B14" s="99" t="s">
        <v>163</v>
      </c>
      <c r="C14" s="100" t="s">
        <v>5</v>
      </c>
      <c r="D14" s="101">
        <f>D6</f>
        <v>870</v>
      </c>
      <c r="E14" s="102"/>
      <c r="F14" s="182">
        <f t="shared" ref="F14" si="0">D14*E14</f>
        <v>0</v>
      </c>
    </row>
    <row r="15" spans="1:11" ht="15.75" customHeight="1" x14ac:dyDescent="0.2">
      <c r="A15" s="185">
        <v>2</v>
      </c>
      <c r="B15" s="171"/>
      <c r="C15" s="198"/>
      <c r="D15" s="168"/>
      <c r="E15" s="168"/>
      <c r="F15" s="182"/>
    </row>
    <row r="16" spans="1:11" ht="15.75" customHeight="1" x14ac:dyDescent="0.2">
      <c r="A16" s="185">
        <v>3</v>
      </c>
      <c r="B16" s="171"/>
      <c r="C16" s="198"/>
      <c r="D16" s="168"/>
      <c r="E16" s="168"/>
      <c r="F16" s="182"/>
    </row>
    <row r="17" spans="1:6" ht="15.75" customHeight="1" x14ac:dyDescent="0.2">
      <c r="A17" s="185">
        <v>4</v>
      </c>
      <c r="B17" s="171"/>
      <c r="C17" s="198"/>
      <c r="D17" s="168"/>
      <c r="E17" s="168"/>
      <c r="F17" s="182"/>
    </row>
    <row r="18" spans="1:6" ht="15.75" customHeight="1" x14ac:dyDescent="0.2">
      <c r="A18" s="185">
        <v>5</v>
      </c>
      <c r="B18" s="171"/>
      <c r="C18" s="198"/>
      <c r="D18" s="168"/>
      <c r="E18" s="168"/>
      <c r="F18" s="182"/>
    </row>
    <row r="19" spans="1:6" ht="15.75" customHeight="1" x14ac:dyDescent="0.2">
      <c r="A19" s="185">
        <v>6</v>
      </c>
      <c r="B19" s="171"/>
      <c r="C19" s="198"/>
      <c r="D19" s="168"/>
      <c r="E19" s="168"/>
      <c r="F19" s="182"/>
    </row>
    <row r="20" spans="1:6" ht="15.75" customHeight="1" x14ac:dyDescent="0.2">
      <c r="A20" s="185">
        <v>7</v>
      </c>
      <c r="B20" s="196"/>
      <c r="C20" s="195"/>
      <c r="D20" s="188"/>
      <c r="E20" s="188"/>
      <c r="F20" s="182"/>
    </row>
    <row r="21" spans="1:6" ht="15.75" customHeight="1" x14ac:dyDescent="0.2">
      <c r="A21" s="185">
        <v>8</v>
      </c>
      <c r="B21" s="196"/>
      <c r="C21" s="195"/>
      <c r="D21" s="188"/>
      <c r="E21" s="188"/>
      <c r="F21" s="182"/>
    </row>
    <row r="22" spans="1:6" ht="15.75" customHeight="1" x14ac:dyDescent="0.2">
      <c r="A22" s="185">
        <v>9</v>
      </c>
      <c r="B22" s="196"/>
      <c r="C22" s="195"/>
      <c r="D22" s="188"/>
      <c r="E22" s="188"/>
      <c r="F22" s="182"/>
    </row>
    <row r="23" spans="1:6" ht="15.75" customHeight="1" thickBot="1" x14ac:dyDescent="0.25">
      <c r="A23" s="185">
        <v>10</v>
      </c>
      <c r="B23" s="165"/>
      <c r="C23" s="195"/>
      <c r="D23" s="183"/>
      <c r="E23" s="183"/>
      <c r="F23" s="182"/>
    </row>
    <row r="24" spans="1:6" ht="15.75" customHeight="1" thickBot="1" x14ac:dyDescent="0.3">
      <c r="A24" s="513" t="s">
        <v>21</v>
      </c>
      <c r="B24" s="516"/>
      <c r="C24" s="181"/>
      <c r="D24" s="158">
        <f>D6</f>
        <v>870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tr">
        <f>C6</f>
        <v>мп</v>
      </c>
      <c r="D27" s="169">
        <f>D6</f>
        <v>870</v>
      </c>
      <c r="E27" s="168">
        <f>F27/D27</f>
        <v>0</v>
      </c>
      <c r="F27" s="167">
        <f>F11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tr">
        <f>C6</f>
        <v>мп</v>
      </c>
      <c r="D28" s="163">
        <f>D6</f>
        <v>870</v>
      </c>
      <c r="E28" s="162">
        <f>F28/D28</f>
        <v>0</v>
      </c>
      <c r="F28" s="161">
        <f>F24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870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customFormat="1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customFormat="1" ht="15" x14ac:dyDescent="0.25">
      <c r="A41" s="504" t="s">
        <v>251</v>
      </c>
      <c r="B41" s="504"/>
      <c r="C41" s="504"/>
      <c r="D41" s="504"/>
      <c r="E41" s="504"/>
      <c r="F41" s="504"/>
    </row>
    <row r="42" spans="1:8" customFormat="1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customFormat="1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3:F3"/>
    <mergeCell ref="A41:B41"/>
    <mergeCell ref="C41:F41"/>
    <mergeCell ref="C1:F1"/>
    <mergeCell ref="A2:B2"/>
    <mergeCell ref="A11:B11"/>
    <mergeCell ref="C37:D37"/>
    <mergeCell ref="C38:D38"/>
    <mergeCell ref="A24:B24"/>
    <mergeCell ref="A29:B29"/>
    <mergeCell ref="C31:D31"/>
    <mergeCell ref="C32:D32"/>
    <mergeCell ref="C33:D33"/>
    <mergeCell ref="A43:B43"/>
    <mergeCell ref="C43:F43"/>
    <mergeCell ref="A40:B40"/>
    <mergeCell ref="C40:F40"/>
    <mergeCell ref="C34:D34"/>
    <mergeCell ref="C35:D35"/>
    <mergeCell ref="C36:D3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P43" sqref="P43"/>
    </sheetView>
  </sheetViews>
  <sheetFormatPr defaultRowHeight="12.75" x14ac:dyDescent="0.2"/>
  <cols>
    <col min="1" max="1" width="5.85546875" style="147" customWidth="1"/>
    <col min="2" max="2" width="52.140625" style="147" customWidth="1"/>
    <col min="3" max="4" width="10.28515625" style="147" customWidth="1"/>
    <col min="5" max="5" width="11" style="147" customWidth="1"/>
    <col min="6" max="6" width="14.140625" style="147" customWidth="1"/>
    <col min="7" max="13" width="0" style="147" hidden="1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116</v>
      </c>
      <c r="D2" s="192"/>
      <c r="E2" s="192"/>
      <c r="F2" s="192"/>
    </row>
    <row r="3" spans="1:11" ht="45.75" customHeight="1" x14ac:dyDescent="0.2">
      <c r="A3" s="517" t="str">
        <f>Дц!C79</f>
        <v>Прокладка кабеля МГШВ 2х1,5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x14ac:dyDescent="0.2">
      <c r="A6" s="185">
        <v>1</v>
      </c>
      <c r="B6" s="40" t="str">
        <f>A3</f>
        <v>Прокладка кабеля МГШВ 2х1,5</v>
      </c>
      <c r="C6" s="189" t="s">
        <v>5</v>
      </c>
      <c r="D6" s="188">
        <f>Дц!E79</f>
        <v>85</v>
      </c>
      <c r="E6" s="188"/>
      <c r="F6" s="182">
        <f>D6*E6</f>
        <v>0</v>
      </c>
      <c r="I6" s="147">
        <v>1598.0544</v>
      </c>
      <c r="J6" s="147" t="e">
        <f>(I6-F28)/F11</f>
        <v>#DIV/0!</v>
      </c>
      <c r="K6" s="147" t="e">
        <f>E6*J$6</f>
        <v>#DIV/0!</v>
      </c>
    </row>
    <row r="7" spans="1:11" ht="15.75" customHeight="1" x14ac:dyDescent="0.2">
      <c r="A7" s="185">
        <v>2</v>
      </c>
      <c r="B7" s="37" t="s">
        <v>14</v>
      </c>
      <c r="C7" s="189" t="s">
        <v>14</v>
      </c>
      <c r="D7" s="188"/>
      <c r="E7" s="188"/>
      <c r="F7" s="182"/>
      <c r="K7" s="147" t="e">
        <f>E7*J$6</f>
        <v>#DIV/0!</v>
      </c>
    </row>
    <row r="8" spans="1:11" ht="15.75" customHeight="1" x14ac:dyDescent="0.2">
      <c r="A8" s="185">
        <v>3</v>
      </c>
      <c r="B8" s="33" t="s">
        <v>14</v>
      </c>
      <c r="C8" s="164" t="s">
        <v>14</v>
      </c>
      <c r="D8" s="188"/>
      <c r="E8" s="188"/>
      <c r="F8" s="161"/>
      <c r="K8" s="147" t="e">
        <f>E8*J$6</f>
        <v>#DIV/0!</v>
      </c>
    </row>
    <row r="9" spans="1:11" ht="15.75" customHeight="1" x14ac:dyDescent="0.2">
      <c r="A9" s="185">
        <v>4</v>
      </c>
      <c r="B9" s="40" t="s">
        <v>14</v>
      </c>
      <c r="C9" s="164" t="s">
        <v>14</v>
      </c>
      <c r="D9" s="188"/>
      <c r="E9" s="188"/>
      <c r="F9" s="161"/>
      <c r="K9" s="147" t="e">
        <f>E9*J$6</f>
        <v>#DIV/0!</v>
      </c>
    </row>
    <row r="10" spans="1:11" ht="15.75" customHeight="1" thickBot="1" x14ac:dyDescent="0.25">
      <c r="A10" s="185">
        <v>5</v>
      </c>
      <c r="B10" s="40"/>
      <c r="C10" s="164"/>
      <c r="D10" s="163"/>
      <c r="E10" s="162"/>
      <c r="F10" s="161"/>
      <c r="K10" s="147" t="e">
        <f>E10*J$6</f>
        <v>#DIV/0!</v>
      </c>
    </row>
    <row r="11" spans="1:11" ht="15.75" customHeight="1" thickBot="1" x14ac:dyDescent="0.3">
      <c r="A11" s="513" t="s">
        <v>21</v>
      </c>
      <c r="B11" s="514"/>
      <c r="C11" s="187"/>
      <c r="D11" s="159">
        <f>D6</f>
        <v>85</v>
      </c>
      <c r="E11" s="158">
        <f>F11/D11</f>
        <v>0</v>
      </c>
      <c r="F11" s="157">
        <f>SUM(F6:F10)</f>
        <v>0</v>
      </c>
    </row>
    <row r="12" spans="1:11" ht="15.75" customHeight="1" thickBot="1" x14ac:dyDescent="0.3">
      <c r="A12" s="180"/>
      <c r="B12" s="179"/>
      <c r="C12" s="179"/>
      <c r="D12" s="178"/>
      <c r="E12" s="178"/>
      <c r="F12" s="178"/>
    </row>
    <row r="13" spans="1:11" ht="32.25" thickBot="1" x14ac:dyDescent="0.25">
      <c r="A13" s="177" t="s">
        <v>15</v>
      </c>
      <c r="B13" s="176" t="s">
        <v>22</v>
      </c>
      <c r="C13" s="186" t="s">
        <v>17</v>
      </c>
      <c r="D13" s="174" t="s">
        <v>18</v>
      </c>
      <c r="E13" s="174" t="s">
        <v>19</v>
      </c>
      <c r="F13" s="173" t="s">
        <v>20</v>
      </c>
    </row>
    <row r="14" spans="1:11" ht="15.75" customHeight="1" x14ac:dyDescent="0.2">
      <c r="A14" s="185">
        <v>1</v>
      </c>
      <c r="B14" s="99" t="s">
        <v>187</v>
      </c>
      <c r="C14" s="100" t="s">
        <v>5</v>
      </c>
      <c r="D14" s="101">
        <f>D6</f>
        <v>85</v>
      </c>
      <c r="E14" s="102"/>
      <c r="F14" s="182">
        <f t="shared" ref="F14" si="0">D14*E14</f>
        <v>0</v>
      </c>
    </row>
    <row r="15" spans="1:11" ht="15.75" customHeight="1" x14ac:dyDescent="0.2">
      <c r="A15" s="185">
        <v>2</v>
      </c>
      <c r="B15" s="171"/>
      <c r="C15" s="198"/>
      <c r="D15" s="168"/>
      <c r="E15" s="168"/>
      <c r="F15" s="182"/>
    </row>
    <row r="16" spans="1:11" ht="15.75" customHeight="1" x14ac:dyDescent="0.2">
      <c r="A16" s="185">
        <v>3</v>
      </c>
      <c r="B16" s="171"/>
      <c r="C16" s="198"/>
      <c r="D16" s="168"/>
      <c r="E16" s="168"/>
      <c r="F16" s="182"/>
    </row>
    <row r="17" spans="1:6" ht="15.75" customHeight="1" x14ac:dyDescent="0.2">
      <c r="A17" s="185">
        <v>4</v>
      </c>
      <c r="B17" s="171"/>
      <c r="C17" s="198"/>
      <c r="D17" s="168"/>
      <c r="E17" s="168"/>
      <c r="F17" s="182"/>
    </row>
    <row r="18" spans="1:6" ht="15.75" customHeight="1" x14ac:dyDescent="0.2">
      <c r="A18" s="185">
        <v>5</v>
      </c>
      <c r="B18" s="171"/>
      <c r="C18" s="198"/>
      <c r="D18" s="168"/>
      <c r="E18" s="168"/>
      <c r="F18" s="182"/>
    </row>
    <row r="19" spans="1:6" ht="15.75" customHeight="1" x14ac:dyDescent="0.2">
      <c r="A19" s="185">
        <v>6</v>
      </c>
      <c r="B19" s="171"/>
      <c r="C19" s="198"/>
      <c r="D19" s="168"/>
      <c r="E19" s="168"/>
      <c r="F19" s="182"/>
    </row>
    <row r="20" spans="1:6" ht="15.75" customHeight="1" x14ac:dyDescent="0.2">
      <c r="A20" s="185">
        <v>7</v>
      </c>
      <c r="B20" s="196"/>
      <c r="C20" s="195"/>
      <c r="D20" s="188"/>
      <c r="E20" s="188"/>
      <c r="F20" s="182"/>
    </row>
    <row r="21" spans="1:6" ht="15.75" customHeight="1" x14ac:dyDescent="0.2">
      <c r="A21" s="185">
        <v>8</v>
      </c>
      <c r="B21" s="196"/>
      <c r="C21" s="195"/>
      <c r="D21" s="188"/>
      <c r="E21" s="188"/>
      <c r="F21" s="182"/>
    </row>
    <row r="22" spans="1:6" ht="15.75" customHeight="1" x14ac:dyDescent="0.2">
      <c r="A22" s="185">
        <v>9</v>
      </c>
      <c r="B22" s="196"/>
      <c r="C22" s="195"/>
      <c r="D22" s="188"/>
      <c r="E22" s="188"/>
      <c r="F22" s="182"/>
    </row>
    <row r="23" spans="1:6" ht="15.75" customHeight="1" thickBot="1" x14ac:dyDescent="0.25">
      <c r="A23" s="185">
        <v>10</v>
      </c>
      <c r="B23" s="165"/>
      <c r="C23" s="195"/>
      <c r="D23" s="183"/>
      <c r="E23" s="183"/>
      <c r="F23" s="182"/>
    </row>
    <row r="24" spans="1:6" ht="15.75" customHeight="1" thickBot="1" x14ac:dyDescent="0.3">
      <c r="A24" s="513" t="s">
        <v>21</v>
      </c>
      <c r="B24" s="516"/>
      <c r="C24" s="181"/>
      <c r="D24" s="158">
        <f>D6</f>
        <v>85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tr">
        <f>C6</f>
        <v>мп</v>
      </c>
      <c r="D27" s="169">
        <f>D6</f>
        <v>85</v>
      </c>
      <c r="E27" s="168">
        <f>F27/D27</f>
        <v>0</v>
      </c>
      <c r="F27" s="167">
        <f>F11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tr">
        <f>C6</f>
        <v>мп</v>
      </c>
      <c r="D28" s="163">
        <f>D6</f>
        <v>85</v>
      </c>
      <c r="E28" s="162">
        <f>F28/D28</f>
        <v>0</v>
      </c>
      <c r="F28" s="161">
        <f>F24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85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customFormat="1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customFormat="1" ht="15" x14ac:dyDescent="0.25">
      <c r="A41" s="504" t="s">
        <v>251</v>
      </c>
      <c r="B41" s="504"/>
      <c r="C41" s="504"/>
      <c r="D41" s="504"/>
      <c r="E41" s="504"/>
      <c r="F41" s="504"/>
    </row>
    <row r="42" spans="1:8" customFormat="1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customFormat="1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29:B29"/>
    <mergeCell ref="C31:D31"/>
    <mergeCell ref="C1:F1"/>
    <mergeCell ref="A2:B2"/>
    <mergeCell ref="A43:B43"/>
    <mergeCell ref="C43:F43"/>
    <mergeCell ref="A3:F3"/>
    <mergeCell ref="C32:D32"/>
    <mergeCell ref="C37:D37"/>
    <mergeCell ref="C38:D38"/>
    <mergeCell ref="A40:B40"/>
    <mergeCell ref="C40:F40"/>
    <mergeCell ref="A41:B41"/>
    <mergeCell ref="C33:D33"/>
    <mergeCell ref="C34:D34"/>
    <mergeCell ref="C35:D35"/>
    <mergeCell ref="C36:D36"/>
    <mergeCell ref="C41:F41"/>
    <mergeCell ref="A11:B11"/>
    <mergeCell ref="A24:B2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P43" sqref="P43"/>
    </sheetView>
  </sheetViews>
  <sheetFormatPr defaultRowHeight="12.75" x14ac:dyDescent="0.2"/>
  <cols>
    <col min="1" max="1" width="5.85546875" style="147" customWidth="1"/>
    <col min="2" max="2" width="52.140625" style="147" customWidth="1"/>
    <col min="3" max="4" width="10.28515625" style="147" customWidth="1"/>
    <col min="5" max="5" width="11" style="147" customWidth="1"/>
    <col min="6" max="6" width="14.140625" style="147" customWidth="1"/>
    <col min="7" max="13" width="0" style="147" hidden="1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117</v>
      </c>
      <c r="D2" s="192"/>
      <c r="E2" s="192"/>
      <c r="F2" s="192"/>
    </row>
    <row r="3" spans="1:11" ht="45.75" customHeight="1" x14ac:dyDescent="0.2">
      <c r="A3" s="517" t="str">
        <f>Дц!C75</f>
        <v>Прокладка кабеля ВВГнгд 3х4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x14ac:dyDescent="0.2">
      <c r="A6" s="185">
        <v>1</v>
      </c>
      <c r="B6" s="40" t="str">
        <f>A3</f>
        <v>Прокладка кабеля ВВГнгд 3х4</v>
      </c>
      <c r="C6" s="189" t="s">
        <v>5</v>
      </c>
      <c r="D6" s="188">
        <f>Дц!E75</f>
        <v>50</v>
      </c>
      <c r="E6" s="188"/>
      <c r="F6" s="182">
        <f>D6*E6</f>
        <v>0</v>
      </c>
      <c r="I6" s="147">
        <v>7058.0735999999997</v>
      </c>
      <c r="J6" s="147" t="e">
        <f>(I6-F28)/F11</f>
        <v>#DIV/0!</v>
      </c>
      <c r="K6" s="147" t="e">
        <f>E6*J$6</f>
        <v>#DIV/0!</v>
      </c>
    </row>
    <row r="7" spans="1:11" ht="15.75" customHeight="1" x14ac:dyDescent="0.2">
      <c r="A7" s="185">
        <v>2</v>
      </c>
      <c r="B7" s="37" t="s">
        <v>14</v>
      </c>
      <c r="C7" s="189" t="s">
        <v>14</v>
      </c>
      <c r="D7" s="188"/>
      <c r="E7" s="188"/>
      <c r="F7" s="182"/>
      <c r="K7" s="147" t="e">
        <f>E7*J$6</f>
        <v>#DIV/0!</v>
      </c>
    </row>
    <row r="8" spans="1:11" ht="15.75" customHeight="1" x14ac:dyDescent="0.2">
      <c r="A8" s="185">
        <v>3</v>
      </c>
      <c r="B8" s="33" t="s">
        <v>14</v>
      </c>
      <c r="C8" s="164" t="s">
        <v>14</v>
      </c>
      <c r="D8" s="188"/>
      <c r="E8" s="188"/>
      <c r="F8" s="161"/>
      <c r="K8" s="147" t="e">
        <f>E8*J$6</f>
        <v>#DIV/0!</v>
      </c>
    </row>
    <row r="9" spans="1:11" ht="15.75" customHeight="1" x14ac:dyDescent="0.2">
      <c r="A9" s="185">
        <v>4</v>
      </c>
      <c r="B9" s="40" t="s">
        <v>14</v>
      </c>
      <c r="C9" s="164" t="s">
        <v>14</v>
      </c>
      <c r="D9" s="188"/>
      <c r="E9" s="188"/>
      <c r="F9" s="161"/>
      <c r="K9" s="147" t="e">
        <f>E9*J$6</f>
        <v>#DIV/0!</v>
      </c>
    </row>
    <row r="10" spans="1:11" ht="15.75" customHeight="1" thickBot="1" x14ac:dyDescent="0.25">
      <c r="A10" s="185">
        <v>5</v>
      </c>
      <c r="B10" s="40"/>
      <c r="C10" s="164"/>
      <c r="D10" s="163"/>
      <c r="E10" s="162"/>
      <c r="F10" s="161"/>
      <c r="K10" s="147" t="e">
        <f>E10*J$6</f>
        <v>#DIV/0!</v>
      </c>
    </row>
    <row r="11" spans="1:11" ht="15.75" customHeight="1" thickBot="1" x14ac:dyDescent="0.3">
      <c r="A11" s="513" t="s">
        <v>21</v>
      </c>
      <c r="B11" s="514"/>
      <c r="C11" s="187"/>
      <c r="D11" s="159">
        <f>D6</f>
        <v>50</v>
      </c>
      <c r="E11" s="158">
        <f>F11/D11</f>
        <v>0</v>
      </c>
      <c r="F11" s="157">
        <f>SUM(F6:F10)</f>
        <v>0</v>
      </c>
    </row>
    <row r="12" spans="1:11" ht="15.75" customHeight="1" thickBot="1" x14ac:dyDescent="0.3">
      <c r="A12" s="180"/>
      <c r="B12" s="179"/>
      <c r="C12" s="179"/>
      <c r="D12" s="178"/>
      <c r="E12" s="178"/>
      <c r="F12" s="178"/>
    </row>
    <row r="13" spans="1:11" ht="32.25" thickBot="1" x14ac:dyDescent="0.25">
      <c r="A13" s="177" t="s">
        <v>15</v>
      </c>
      <c r="B13" s="176" t="s">
        <v>22</v>
      </c>
      <c r="C13" s="186" t="s">
        <v>17</v>
      </c>
      <c r="D13" s="174" t="s">
        <v>18</v>
      </c>
      <c r="E13" s="174" t="s">
        <v>19</v>
      </c>
      <c r="F13" s="173" t="s">
        <v>20</v>
      </c>
    </row>
    <row r="14" spans="1:11" ht="15.75" customHeight="1" x14ac:dyDescent="0.2">
      <c r="A14" s="185">
        <v>1</v>
      </c>
      <c r="B14" s="99" t="s">
        <v>311</v>
      </c>
      <c r="C14" s="100" t="s">
        <v>5</v>
      </c>
      <c r="D14" s="101">
        <f>D6</f>
        <v>50</v>
      </c>
      <c r="E14" s="102"/>
      <c r="F14" s="182">
        <f t="shared" ref="F14" si="0">D14*E14</f>
        <v>0</v>
      </c>
    </row>
    <row r="15" spans="1:11" ht="15.75" customHeight="1" x14ac:dyDescent="0.2">
      <c r="A15" s="185">
        <v>2</v>
      </c>
      <c r="B15" s="171"/>
      <c r="C15" s="198"/>
      <c r="D15" s="168"/>
      <c r="E15" s="168"/>
      <c r="F15" s="182"/>
    </row>
    <row r="16" spans="1:11" ht="15.75" customHeight="1" x14ac:dyDescent="0.2">
      <c r="A16" s="185">
        <v>3</v>
      </c>
      <c r="B16" s="171"/>
      <c r="C16" s="198"/>
      <c r="D16" s="168"/>
      <c r="E16" s="168"/>
      <c r="F16" s="182"/>
    </row>
    <row r="17" spans="1:6" ht="15.75" customHeight="1" x14ac:dyDescent="0.2">
      <c r="A17" s="185">
        <v>4</v>
      </c>
      <c r="B17" s="171"/>
      <c r="C17" s="198"/>
      <c r="D17" s="168"/>
      <c r="E17" s="168"/>
      <c r="F17" s="182"/>
    </row>
    <row r="18" spans="1:6" ht="15.75" customHeight="1" x14ac:dyDescent="0.2">
      <c r="A18" s="185">
        <v>5</v>
      </c>
      <c r="B18" s="171"/>
      <c r="C18" s="198"/>
      <c r="D18" s="168"/>
      <c r="E18" s="168"/>
      <c r="F18" s="182"/>
    </row>
    <row r="19" spans="1:6" ht="15.75" customHeight="1" x14ac:dyDescent="0.2">
      <c r="A19" s="185">
        <v>6</v>
      </c>
      <c r="B19" s="171"/>
      <c r="C19" s="198"/>
      <c r="D19" s="168"/>
      <c r="E19" s="168"/>
      <c r="F19" s="182"/>
    </row>
    <row r="20" spans="1:6" ht="15.75" customHeight="1" x14ac:dyDescent="0.2">
      <c r="A20" s="185">
        <v>7</v>
      </c>
      <c r="B20" s="196"/>
      <c r="C20" s="195"/>
      <c r="D20" s="188"/>
      <c r="E20" s="188"/>
      <c r="F20" s="182"/>
    </row>
    <row r="21" spans="1:6" ht="15.75" customHeight="1" x14ac:dyDescent="0.2">
      <c r="A21" s="185">
        <v>8</v>
      </c>
      <c r="B21" s="196"/>
      <c r="C21" s="195"/>
      <c r="D21" s="188"/>
      <c r="E21" s="188"/>
      <c r="F21" s="182"/>
    </row>
    <row r="22" spans="1:6" ht="15.75" customHeight="1" x14ac:dyDescent="0.2">
      <c r="A22" s="185">
        <v>9</v>
      </c>
      <c r="B22" s="196"/>
      <c r="C22" s="195"/>
      <c r="D22" s="188"/>
      <c r="E22" s="188"/>
      <c r="F22" s="182"/>
    </row>
    <row r="23" spans="1:6" ht="15.75" customHeight="1" thickBot="1" x14ac:dyDescent="0.25">
      <c r="A23" s="185">
        <v>10</v>
      </c>
      <c r="B23" s="165"/>
      <c r="C23" s="195"/>
      <c r="D23" s="183"/>
      <c r="E23" s="183"/>
      <c r="F23" s="182"/>
    </row>
    <row r="24" spans="1:6" ht="15.75" customHeight="1" thickBot="1" x14ac:dyDescent="0.3">
      <c r="A24" s="513" t="s">
        <v>21</v>
      </c>
      <c r="B24" s="516"/>
      <c r="C24" s="181"/>
      <c r="D24" s="158">
        <f>D6</f>
        <v>50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tr">
        <f>C6</f>
        <v>мп</v>
      </c>
      <c r="D27" s="169">
        <f>D6</f>
        <v>50</v>
      </c>
      <c r="E27" s="168">
        <f>F27/D27</f>
        <v>0</v>
      </c>
      <c r="F27" s="167">
        <f>F11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tr">
        <f>C6</f>
        <v>мп</v>
      </c>
      <c r="D28" s="163">
        <f>D6</f>
        <v>50</v>
      </c>
      <c r="E28" s="162">
        <f>F28/D28</f>
        <v>0</v>
      </c>
      <c r="F28" s="161">
        <f>F24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50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customFormat="1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customFormat="1" ht="15" x14ac:dyDescent="0.25">
      <c r="A41" s="504" t="s">
        <v>251</v>
      </c>
      <c r="B41" s="504"/>
      <c r="C41" s="504"/>
      <c r="D41" s="504"/>
      <c r="E41" s="504"/>
      <c r="F41" s="504"/>
    </row>
    <row r="42" spans="1:8" customFormat="1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customFormat="1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C35:D35"/>
    <mergeCell ref="C36:D36"/>
    <mergeCell ref="A43:B43"/>
    <mergeCell ref="C43:F43"/>
    <mergeCell ref="C37:D37"/>
    <mergeCell ref="C38:D38"/>
    <mergeCell ref="A40:B40"/>
    <mergeCell ref="C40:F40"/>
    <mergeCell ref="A41:B41"/>
    <mergeCell ref="C41:F41"/>
    <mergeCell ref="A29:B29"/>
    <mergeCell ref="C31:D31"/>
    <mergeCell ref="C32:D32"/>
    <mergeCell ref="C33:D33"/>
    <mergeCell ref="C34:D34"/>
    <mergeCell ref="C1:F1"/>
    <mergeCell ref="A2:B2"/>
    <mergeCell ref="A3:F3"/>
    <mergeCell ref="A11:B11"/>
    <mergeCell ref="A24:B2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zoomScaleNormal="125" workbookViewId="0">
      <selection activeCell="P43" sqref="P43"/>
    </sheetView>
  </sheetViews>
  <sheetFormatPr defaultRowHeight="12.75" x14ac:dyDescent="0.2"/>
  <cols>
    <col min="1" max="1" width="9.140625" style="147"/>
    <col min="2" max="2" width="61.140625" style="147" customWidth="1"/>
    <col min="3" max="3" width="10.28515625" style="147" customWidth="1"/>
    <col min="4" max="4" width="15.28515625" style="147" customWidth="1"/>
    <col min="5" max="5" width="14.7109375" style="147" customWidth="1"/>
    <col min="6" max="6" width="15.140625" style="147" customWidth="1"/>
    <col min="7" max="8" width="0" style="147" hidden="1" customWidth="1"/>
    <col min="9" max="16384" width="9.140625" style="147"/>
  </cols>
  <sheetData>
    <row r="1" spans="1:6" ht="40.5" customHeight="1" x14ac:dyDescent="0.2">
      <c r="A1" s="191"/>
      <c r="B1" s="194"/>
      <c r="C1" s="505" t="s">
        <v>419</v>
      </c>
      <c r="D1" s="505"/>
      <c r="E1" s="505"/>
      <c r="F1" s="505"/>
    </row>
    <row r="2" spans="1:6" ht="15.75" customHeight="1" x14ac:dyDescent="0.25">
      <c r="A2" s="515" t="s">
        <v>252</v>
      </c>
      <c r="B2" s="515"/>
      <c r="C2" s="193" t="str">
        <f ca="1">MID(CELL("filename",A1),FIND("]",CELL("filename",A1))+1,65535)</f>
        <v>117а</v>
      </c>
      <c r="D2" s="192"/>
      <c r="E2" s="192"/>
      <c r="F2" s="192"/>
    </row>
    <row r="3" spans="1:6" ht="41.25" customHeight="1" x14ac:dyDescent="0.2">
      <c r="A3" s="517" t="str">
        <f>Дц!C83</f>
        <v>Прокладка кабель канала 100х50</v>
      </c>
      <c r="B3" s="517"/>
      <c r="C3" s="517"/>
      <c r="D3" s="517"/>
      <c r="E3" s="517"/>
      <c r="F3" s="517"/>
    </row>
    <row r="4" spans="1:6" ht="15.75" customHeight="1" thickBot="1" x14ac:dyDescent="0.25">
      <c r="A4" s="191"/>
      <c r="D4" s="190"/>
      <c r="E4" s="190"/>
      <c r="F4" s="190"/>
    </row>
    <row r="5" spans="1:6" ht="35.25" customHeight="1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6" x14ac:dyDescent="0.2">
      <c r="A6" s="185">
        <v>1</v>
      </c>
      <c r="B6" s="40" t="str">
        <f>A3</f>
        <v>Прокладка кабель канала 100х50</v>
      </c>
      <c r="C6" s="189" t="s">
        <v>5</v>
      </c>
      <c r="D6" s="188">
        <f>Дц!E83</f>
        <v>65</v>
      </c>
      <c r="E6" s="188"/>
      <c r="F6" s="182">
        <f>D6*E6</f>
        <v>0</v>
      </c>
    </row>
    <row r="7" spans="1:6" ht="15.75" customHeight="1" x14ac:dyDescent="0.2">
      <c r="A7" s="185">
        <v>2</v>
      </c>
      <c r="B7" s="37" t="s">
        <v>14</v>
      </c>
      <c r="C7" s="189" t="s">
        <v>14</v>
      </c>
      <c r="D7" s="188"/>
      <c r="E7" s="188"/>
      <c r="F7" s="182"/>
    </row>
    <row r="8" spans="1:6" ht="15.75" customHeight="1" x14ac:dyDescent="0.2">
      <c r="A8" s="185">
        <v>3</v>
      </c>
      <c r="B8" s="33" t="s">
        <v>14</v>
      </c>
      <c r="C8" s="164" t="s">
        <v>14</v>
      </c>
      <c r="D8" s="188"/>
      <c r="E8" s="188"/>
      <c r="F8" s="161"/>
    </row>
    <row r="9" spans="1:6" ht="15.75" customHeight="1" x14ac:dyDescent="0.2">
      <c r="A9" s="185">
        <v>4</v>
      </c>
      <c r="B9" s="40" t="s">
        <v>14</v>
      </c>
      <c r="C9" s="164" t="s">
        <v>14</v>
      </c>
      <c r="D9" s="188"/>
      <c r="E9" s="188"/>
      <c r="F9" s="161"/>
    </row>
    <row r="10" spans="1:6" ht="15.75" customHeight="1" thickBot="1" x14ac:dyDescent="0.25">
      <c r="A10" s="185">
        <v>5</v>
      </c>
      <c r="B10" s="40"/>
      <c r="C10" s="164"/>
      <c r="D10" s="163"/>
      <c r="E10" s="162"/>
      <c r="F10" s="161"/>
    </row>
    <row r="11" spans="1:6" ht="15.75" thickBot="1" x14ac:dyDescent="0.3">
      <c r="A11" s="513" t="s">
        <v>21</v>
      </c>
      <c r="B11" s="514"/>
      <c r="C11" s="187"/>
      <c r="D11" s="159">
        <f>D6</f>
        <v>65</v>
      </c>
      <c r="E11" s="158">
        <f>F11/D11</f>
        <v>0</v>
      </c>
      <c r="F11" s="157">
        <f>SUM(F6:F10)</f>
        <v>0</v>
      </c>
    </row>
    <row r="12" spans="1:6" ht="15.75" thickBot="1" x14ac:dyDescent="0.3">
      <c r="A12" s="180"/>
      <c r="B12" s="179"/>
      <c r="C12" s="179"/>
      <c r="D12" s="178"/>
      <c r="E12" s="178"/>
      <c r="F12" s="178"/>
    </row>
    <row r="13" spans="1:6" ht="32.25" thickBot="1" x14ac:dyDescent="0.25">
      <c r="A13" s="177" t="s">
        <v>15</v>
      </c>
      <c r="B13" s="176" t="s">
        <v>22</v>
      </c>
      <c r="C13" s="186" t="s">
        <v>17</v>
      </c>
      <c r="D13" s="174" t="s">
        <v>18</v>
      </c>
      <c r="E13" s="174" t="s">
        <v>19</v>
      </c>
      <c r="F13" s="173" t="s">
        <v>20</v>
      </c>
    </row>
    <row r="14" spans="1:6" ht="15.75" customHeight="1" x14ac:dyDescent="0.2">
      <c r="A14" s="185">
        <v>1</v>
      </c>
      <c r="B14" s="99" t="s">
        <v>320</v>
      </c>
      <c r="C14" s="100" t="s">
        <v>5</v>
      </c>
      <c r="D14" s="101">
        <f>D6</f>
        <v>65</v>
      </c>
      <c r="E14" s="102"/>
      <c r="F14" s="182">
        <f t="shared" ref="F14" si="0">D14*E14</f>
        <v>0</v>
      </c>
    </row>
    <row r="15" spans="1:6" ht="15.75" customHeight="1" x14ac:dyDescent="0.2">
      <c r="A15" s="185">
        <v>2</v>
      </c>
      <c r="B15" s="171" t="s">
        <v>318</v>
      </c>
      <c r="C15" s="198" t="s">
        <v>7</v>
      </c>
      <c r="D15" s="248">
        <f>D6/2</f>
        <v>32.5</v>
      </c>
      <c r="E15" s="130"/>
      <c r="F15" s="182">
        <f>D15*E15</f>
        <v>0</v>
      </c>
    </row>
    <row r="16" spans="1:6" ht="15.75" customHeight="1" x14ac:dyDescent="0.2">
      <c r="A16" s="185">
        <v>3</v>
      </c>
      <c r="B16" s="171"/>
      <c r="C16" s="198"/>
      <c r="D16" s="168"/>
      <c r="E16" s="168"/>
      <c r="F16" s="182"/>
    </row>
    <row r="17" spans="1:6" ht="15.75" customHeight="1" x14ac:dyDescent="0.2">
      <c r="A17" s="185">
        <v>4</v>
      </c>
      <c r="B17" s="171"/>
      <c r="C17" s="198"/>
      <c r="D17" s="248"/>
      <c r="E17" s="130"/>
      <c r="F17" s="182"/>
    </row>
    <row r="18" spans="1:6" ht="15.75" customHeight="1" x14ac:dyDescent="0.2">
      <c r="A18" s="185">
        <v>5</v>
      </c>
      <c r="B18" s="171"/>
      <c r="C18" s="198"/>
      <c r="D18" s="168"/>
      <c r="E18" s="168"/>
      <c r="F18" s="182"/>
    </row>
    <row r="19" spans="1:6" ht="15.75" customHeight="1" x14ac:dyDescent="0.2">
      <c r="A19" s="185">
        <v>6</v>
      </c>
      <c r="B19" s="171"/>
      <c r="C19" s="198"/>
      <c r="D19" s="168"/>
      <c r="E19" s="168"/>
      <c r="F19" s="182"/>
    </row>
    <row r="20" spans="1:6" ht="15.75" customHeight="1" x14ac:dyDescent="0.2">
      <c r="A20" s="185">
        <v>7</v>
      </c>
      <c r="B20" s="196"/>
      <c r="C20" s="195"/>
      <c r="D20" s="188"/>
      <c r="E20" s="188"/>
      <c r="F20" s="182"/>
    </row>
    <row r="21" spans="1:6" ht="15.75" customHeight="1" x14ac:dyDescent="0.2">
      <c r="A21" s="185">
        <v>8</v>
      </c>
      <c r="B21" s="196"/>
      <c r="C21" s="195"/>
      <c r="D21" s="188"/>
      <c r="E21" s="188"/>
      <c r="F21" s="182"/>
    </row>
    <row r="22" spans="1:6" ht="15.75" customHeight="1" x14ac:dyDescent="0.2">
      <c r="A22" s="185">
        <v>9</v>
      </c>
      <c r="B22" s="196"/>
      <c r="C22" s="195"/>
      <c r="D22" s="188"/>
      <c r="E22" s="188"/>
      <c r="F22" s="182"/>
    </row>
    <row r="23" spans="1:6" ht="15.75" customHeight="1" thickBot="1" x14ac:dyDescent="0.25">
      <c r="A23" s="185">
        <v>10</v>
      </c>
      <c r="B23" s="165"/>
      <c r="C23" s="195"/>
      <c r="D23" s="183"/>
      <c r="E23" s="183"/>
      <c r="F23" s="182"/>
    </row>
    <row r="24" spans="1:6" ht="15.75" customHeight="1" thickBot="1" x14ac:dyDescent="0.3">
      <c r="A24" s="513" t="s">
        <v>21</v>
      </c>
      <c r="B24" s="516"/>
      <c r="C24" s="181"/>
      <c r="D24" s="158">
        <f>D6</f>
        <v>65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">
        <v>26</v>
      </c>
      <c r="D27" s="169">
        <v>1</v>
      </c>
      <c r="E27" s="168">
        <f>F11</f>
        <v>0</v>
      </c>
      <c r="F27" s="167">
        <f>E27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">
        <v>26</v>
      </c>
      <c r="D28" s="163">
        <v>1</v>
      </c>
      <c r="E28" s="162">
        <f>F24</f>
        <v>0</v>
      </c>
      <c r="F28" s="161">
        <f>E28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65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/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/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>
        <v>0.2</v>
      </c>
      <c r="F38" s="148">
        <f>F37*E38</f>
        <v>0</v>
      </c>
    </row>
    <row r="40" spans="1:8" ht="15" x14ac:dyDescent="0.25">
      <c r="A40" s="528" t="s">
        <v>62</v>
      </c>
      <c r="B40" s="528"/>
      <c r="C40" s="504" t="s">
        <v>63</v>
      </c>
      <c r="D40" s="504"/>
      <c r="E40" s="504"/>
      <c r="F40" s="504"/>
    </row>
    <row r="41" spans="1:8" ht="15" x14ac:dyDescent="0.25">
      <c r="A41" s="528" t="s">
        <v>251</v>
      </c>
      <c r="B41" s="528"/>
      <c r="C41" s="504"/>
      <c r="D41" s="504"/>
      <c r="E41" s="504"/>
      <c r="F41" s="504"/>
    </row>
    <row r="42" spans="1:8" ht="26.25" customHeight="1" x14ac:dyDescent="0.25">
      <c r="A42" s="528" t="s">
        <v>314</v>
      </c>
      <c r="B42" s="528"/>
      <c r="C42" s="442" t="s">
        <v>257</v>
      </c>
      <c r="D42" s="442"/>
      <c r="E42" s="442"/>
      <c r="F42" s="442"/>
    </row>
    <row r="43" spans="1:8" ht="15" x14ac:dyDescent="0.25">
      <c r="C43" s="504" t="s">
        <v>518</v>
      </c>
      <c r="D43" s="504"/>
      <c r="E43" s="504"/>
      <c r="F43" s="504"/>
    </row>
  </sheetData>
  <mergeCells count="20">
    <mergeCell ref="C43:F43"/>
    <mergeCell ref="C1:F1"/>
    <mergeCell ref="C33:D33"/>
    <mergeCell ref="C34:D34"/>
    <mergeCell ref="C31:D31"/>
    <mergeCell ref="C32:D32"/>
    <mergeCell ref="A42:B42"/>
    <mergeCell ref="A3:F3"/>
    <mergeCell ref="A29:B29"/>
    <mergeCell ref="A2:B2"/>
    <mergeCell ref="A11:B11"/>
    <mergeCell ref="A24:B24"/>
    <mergeCell ref="C37:D37"/>
    <mergeCell ref="C35:D35"/>
    <mergeCell ref="C36:D36"/>
    <mergeCell ref="C38:D38"/>
    <mergeCell ref="A40:B40"/>
    <mergeCell ref="C40:F40"/>
    <mergeCell ref="A41:B41"/>
    <mergeCell ref="C41:F41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opLeftCell="A4" zoomScaleNormal="100" workbookViewId="0">
      <selection activeCell="P43" sqref="P43"/>
    </sheetView>
  </sheetViews>
  <sheetFormatPr defaultRowHeight="12.75" x14ac:dyDescent="0.2"/>
  <cols>
    <col min="1" max="1" width="5.85546875" style="147" customWidth="1"/>
    <col min="2" max="2" width="52.140625" style="147" customWidth="1"/>
    <col min="3" max="4" width="10.28515625" style="147" customWidth="1"/>
    <col min="5" max="5" width="11" style="147" customWidth="1"/>
    <col min="6" max="6" width="14.140625" style="147" customWidth="1"/>
    <col min="7" max="13" width="0" style="147" hidden="1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118</v>
      </c>
      <c r="D2" s="192"/>
      <c r="E2" s="192"/>
      <c r="F2" s="192"/>
    </row>
    <row r="3" spans="1:11" ht="45.75" customHeight="1" x14ac:dyDescent="0.2">
      <c r="A3" s="517" t="str">
        <f>Дц!C80</f>
        <v>Монтаж гофры электротехнических  основных силовых магистралей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ht="25.5" x14ac:dyDescent="0.2">
      <c r="A6" s="185">
        <v>1</v>
      </c>
      <c r="B6" s="40" t="str">
        <f>A3</f>
        <v>Монтаж гофры электротехнических  основных силовых магистралей</v>
      </c>
      <c r="C6" s="189" t="s">
        <v>5</v>
      </c>
      <c r="D6" s="188">
        <f>Дц!E80</f>
        <v>8235</v>
      </c>
      <c r="E6" s="188"/>
      <c r="F6" s="182">
        <f>D6*E6</f>
        <v>0</v>
      </c>
      <c r="I6" s="147">
        <v>11310.81264</v>
      </c>
      <c r="J6" s="147" t="e">
        <f>(I6-F28)/F11</f>
        <v>#DIV/0!</v>
      </c>
      <c r="K6" s="147" t="e">
        <f>E6*J$6</f>
        <v>#DIV/0!</v>
      </c>
    </row>
    <row r="7" spans="1:11" ht="15.75" customHeight="1" x14ac:dyDescent="0.2">
      <c r="A7" s="185">
        <v>2</v>
      </c>
      <c r="B7" s="37" t="s">
        <v>14</v>
      </c>
      <c r="C7" s="189" t="s">
        <v>14</v>
      </c>
      <c r="D7" s="188"/>
      <c r="E7" s="188"/>
      <c r="F7" s="182"/>
      <c r="K7" s="147" t="e">
        <f>E7*J$6</f>
        <v>#DIV/0!</v>
      </c>
    </row>
    <row r="8" spans="1:11" ht="15.75" customHeight="1" x14ac:dyDescent="0.2">
      <c r="A8" s="185">
        <v>3</v>
      </c>
      <c r="B8" s="33" t="s">
        <v>14</v>
      </c>
      <c r="C8" s="164" t="s">
        <v>14</v>
      </c>
      <c r="D8" s="188"/>
      <c r="E8" s="188"/>
      <c r="F8" s="161"/>
      <c r="K8" s="147" t="e">
        <f>E8*J$6</f>
        <v>#DIV/0!</v>
      </c>
    </row>
    <row r="9" spans="1:11" ht="15.75" customHeight="1" x14ac:dyDescent="0.2">
      <c r="A9" s="185">
        <v>4</v>
      </c>
      <c r="B9" s="40" t="s">
        <v>14</v>
      </c>
      <c r="C9" s="164" t="s">
        <v>14</v>
      </c>
      <c r="D9" s="188"/>
      <c r="E9" s="188"/>
      <c r="F9" s="161"/>
      <c r="K9" s="147" t="e">
        <f>E9*J$6</f>
        <v>#DIV/0!</v>
      </c>
    </row>
    <row r="10" spans="1:11" ht="15.75" customHeight="1" thickBot="1" x14ac:dyDescent="0.25">
      <c r="A10" s="185">
        <v>5</v>
      </c>
      <c r="B10" s="40"/>
      <c r="C10" s="164"/>
      <c r="D10" s="163"/>
      <c r="E10" s="162"/>
      <c r="F10" s="161"/>
      <c r="K10" s="147" t="e">
        <f>E10*J$6</f>
        <v>#DIV/0!</v>
      </c>
    </row>
    <row r="11" spans="1:11" ht="15.75" customHeight="1" thickBot="1" x14ac:dyDescent="0.3">
      <c r="A11" s="513" t="s">
        <v>21</v>
      </c>
      <c r="B11" s="514"/>
      <c r="C11" s="187"/>
      <c r="D11" s="159">
        <f>D6</f>
        <v>8235</v>
      </c>
      <c r="E11" s="158">
        <f>F11/D11</f>
        <v>0</v>
      </c>
      <c r="F11" s="157">
        <f>SUM(F6:F10)</f>
        <v>0</v>
      </c>
    </row>
    <row r="12" spans="1:11" ht="15.75" customHeight="1" thickBot="1" x14ac:dyDescent="0.3">
      <c r="A12" s="180"/>
      <c r="B12" s="179"/>
      <c r="C12" s="179"/>
      <c r="D12" s="178"/>
      <c r="E12" s="178"/>
      <c r="F12" s="178"/>
    </row>
    <row r="13" spans="1:11" ht="32.25" thickBot="1" x14ac:dyDescent="0.25">
      <c r="A13" s="177" t="s">
        <v>15</v>
      </c>
      <c r="B13" s="176" t="s">
        <v>22</v>
      </c>
      <c r="C13" s="186" t="s">
        <v>17</v>
      </c>
      <c r="D13" s="174" t="s">
        <v>18</v>
      </c>
      <c r="E13" s="174" t="s">
        <v>19</v>
      </c>
      <c r="F13" s="173" t="s">
        <v>20</v>
      </c>
    </row>
    <row r="14" spans="1:11" ht="25.5" x14ac:dyDescent="0.2">
      <c r="A14" s="185">
        <v>1</v>
      </c>
      <c r="B14" s="95" t="s">
        <v>155</v>
      </c>
      <c r="C14" s="114" t="s">
        <v>106</v>
      </c>
      <c r="D14" s="384">
        <f>D6-D19-D18</f>
        <v>8200</v>
      </c>
      <c r="E14" s="385"/>
      <c r="F14" s="182">
        <f t="shared" ref="F14:F18" si="0">D14*E14</f>
        <v>0</v>
      </c>
    </row>
    <row r="15" spans="1:11" x14ac:dyDescent="0.2">
      <c r="A15" s="185">
        <v>2</v>
      </c>
      <c r="B15" s="109" t="s">
        <v>134</v>
      </c>
      <c r="C15" s="114" t="s">
        <v>7</v>
      </c>
      <c r="D15" s="386">
        <f>D14</f>
        <v>8200</v>
      </c>
      <c r="E15" s="387"/>
      <c r="F15" s="182">
        <f t="shared" si="0"/>
        <v>0</v>
      </c>
    </row>
    <row r="16" spans="1:11" x14ac:dyDescent="0.2">
      <c r="A16" s="185">
        <v>3</v>
      </c>
      <c r="B16" s="98" t="s">
        <v>133</v>
      </c>
      <c r="C16" s="388" t="s">
        <v>80</v>
      </c>
      <c r="D16" s="389">
        <f>D6/50</f>
        <v>164.7</v>
      </c>
      <c r="E16" s="390"/>
      <c r="F16" s="182">
        <f t="shared" si="0"/>
        <v>0</v>
      </c>
    </row>
    <row r="17" spans="1:15" x14ac:dyDescent="0.2">
      <c r="A17" s="185">
        <v>4</v>
      </c>
      <c r="B17" s="227" t="s">
        <v>132</v>
      </c>
      <c r="C17" s="195" t="s">
        <v>7</v>
      </c>
      <c r="D17" s="229">
        <f>D6</f>
        <v>8235</v>
      </c>
      <c r="E17" s="218"/>
      <c r="F17" s="182">
        <f t="shared" si="0"/>
        <v>0</v>
      </c>
    </row>
    <row r="18" spans="1:15" ht="25.5" x14ac:dyDescent="0.2">
      <c r="A18" s="185">
        <v>5</v>
      </c>
      <c r="B18" s="129" t="s">
        <v>200</v>
      </c>
      <c r="C18" s="391" t="s">
        <v>106</v>
      </c>
      <c r="D18" s="392">
        <v>35</v>
      </c>
      <c r="E18" s="393"/>
      <c r="F18" s="182">
        <f t="shared" si="0"/>
        <v>0</v>
      </c>
    </row>
    <row r="19" spans="1:15" x14ac:dyDescent="0.2">
      <c r="A19" s="185">
        <v>6</v>
      </c>
      <c r="B19" s="227"/>
      <c r="C19" s="195"/>
      <c r="D19" s="218"/>
      <c r="E19" s="218"/>
      <c r="F19" s="182"/>
    </row>
    <row r="20" spans="1:15" x14ac:dyDescent="0.2">
      <c r="A20" s="185">
        <v>7</v>
      </c>
      <c r="B20" s="109"/>
      <c r="C20" s="96"/>
      <c r="D20" s="228"/>
      <c r="E20" s="217"/>
      <c r="F20" s="182"/>
    </row>
    <row r="21" spans="1:15" x14ac:dyDescent="0.2">
      <c r="A21" s="185">
        <v>8</v>
      </c>
      <c r="B21" s="227"/>
      <c r="C21" s="195"/>
      <c r="D21" s="188"/>
      <c r="E21" s="188"/>
      <c r="F21" s="182"/>
    </row>
    <row r="22" spans="1:15" x14ac:dyDescent="0.2">
      <c r="A22" s="185">
        <v>9</v>
      </c>
      <c r="B22" s="196"/>
      <c r="C22" s="195"/>
      <c r="D22" s="188"/>
      <c r="E22" s="188"/>
      <c r="F22" s="182"/>
    </row>
    <row r="23" spans="1:15" ht="15.75" customHeight="1" thickBot="1" x14ac:dyDescent="0.25">
      <c r="A23" s="185">
        <v>10</v>
      </c>
      <c r="B23" s="165"/>
      <c r="C23" s="195"/>
      <c r="D23" s="183"/>
      <c r="E23" s="183"/>
      <c r="F23" s="182"/>
    </row>
    <row r="24" spans="1:15" ht="15.75" customHeight="1" thickBot="1" x14ac:dyDescent="0.3">
      <c r="A24" s="513" t="s">
        <v>21</v>
      </c>
      <c r="B24" s="516"/>
      <c r="C24" s="181"/>
      <c r="D24" s="158">
        <f>D6</f>
        <v>8235</v>
      </c>
      <c r="E24" s="158">
        <f>F24/D24</f>
        <v>0</v>
      </c>
      <c r="F24" s="157">
        <f>SUM(F14:F23)</f>
        <v>0</v>
      </c>
    </row>
    <row r="25" spans="1:15" ht="15.75" customHeight="1" thickBot="1" x14ac:dyDescent="0.3">
      <c r="A25" s="180"/>
      <c r="B25" s="179"/>
      <c r="C25" s="179"/>
      <c r="D25" s="178"/>
      <c r="E25" s="178"/>
      <c r="F25" s="178"/>
    </row>
    <row r="26" spans="1:15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15" ht="15.75" customHeight="1" x14ac:dyDescent="0.2">
      <c r="A27" s="172">
        <v>1</v>
      </c>
      <c r="B27" s="171" t="s">
        <v>25</v>
      </c>
      <c r="C27" s="170" t="str">
        <f>C6</f>
        <v>мп</v>
      </c>
      <c r="D27" s="169">
        <f>D6</f>
        <v>8235</v>
      </c>
      <c r="E27" s="168">
        <f>F27/D27</f>
        <v>0</v>
      </c>
      <c r="F27" s="167">
        <f>F11</f>
        <v>0</v>
      </c>
    </row>
    <row r="28" spans="1:15" ht="15.75" customHeight="1" thickBot="1" x14ac:dyDescent="0.25">
      <c r="A28" s="166">
        <v>2</v>
      </c>
      <c r="B28" s="165" t="s">
        <v>27</v>
      </c>
      <c r="C28" s="164" t="str">
        <f>C6</f>
        <v>мп</v>
      </c>
      <c r="D28" s="163">
        <f>D6</f>
        <v>8235</v>
      </c>
      <c r="E28" s="162">
        <f>F28/D28</f>
        <v>0</v>
      </c>
      <c r="F28" s="161">
        <f>F24</f>
        <v>0</v>
      </c>
    </row>
    <row r="29" spans="1:15" ht="15.75" customHeight="1" thickBot="1" x14ac:dyDescent="0.3">
      <c r="A29" s="513" t="s">
        <v>21</v>
      </c>
      <c r="B29" s="514"/>
      <c r="C29" s="160"/>
      <c r="D29" s="159">
        <f>D6</f>
        <v>8235</v>
      </c>
      <c r="E29" s="158">
        <f>F29/D29</f>
        <v>0</v>
      </c>
      <c r="F29" s="157">
        <f>F27+F28</f>
        <v>0</v>
      </c>
      <c r="O29" s="147">
        <v>8.4600000000000009</v>
      </c>
    </row>
    <row r="31" spans="1:15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15" ht="13.5" hidden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customFormat="1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customFormat="1" ht="15" x14ac:dyDescent="0.25">
      <c r="A41" s="504" t="s">
        <v>251</v>
      </c>
      <c r="B41" s="504"/>
      <c r="C41" s="504"/>
      <c r="D41" s="504"/>
      <c r="E41" s="504"/>
      <c r="F41" s="504"/>
    </row>
    <row r="42" spans="1:8" customFormat="1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customFormat="1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29:B29"/>
    <mergeCell ref="C31:D31"/>
    <mergeCell ref="C1:F1"/>
    <mergeCell ref="A2:B2"/>
    <mergeCell ref="A43:B43"/>
    <mergeCell ref="C43:F43"/>
    <mergeCell ref="A3:F3"/>
    <mergeCell ref="C32:D32"/>
    <mergeCell ref="C37:D37"/>
    <mergeCell ref="C38:D38"/>
    <mergeCell ref="A40:B40"/>
    <mergeCell ref="C40:F40"/>
    <mergeCell ref="A41:B41"/>
    <mergeCell ref="C33:D33"/>
    <mergeCell ref="C34:D34"/>
    <mergeCell ref="C35:D35"/>
    <mergeCell ref="C36:D36"/>
    <mergeCell ref="C41:F41"/>
    <mergeCell ref="A11:B11"/>
    <mergeCell ref="A24:B2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P43" sqref="P43"/>
    </sheetView>
  </sheetViews>
  <sheetFormatPr defaultRowHeight="12.75" x14ac:dyDescent="0.2"/>
  <cols>
    <col min="1" max="1" width="5.85546875" style="147" customWidth="1"/>
    <col min="2" max="2" width="52.140625" style="147" customWidth="1"/>
    <col min="3" max="4" width="10.28515625" style="147" customWidth="1"/>
    <col min="5" max="5" width="11" style="147" customWidth="1"/>
    <col min="6" max="6" width="14.140625" style="147" customWidth="1"/>
    <col min="7" max="13" width="0" style="147" hidden="1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119</v>
      </c>
      <c r="D2" s="192"/>
      <c r="E2" s="192"/>
      <c r="F2" s="192"/>
    </row>
    <row r="3" spans="1:11" ht="45.75" customHeight="1" x14ac:dyDescent="0.2">
      <c r="A3" s="517" t="str">
        <f>Дц!C81</f>
        <v>Монтаж лотков перфорированных 50х50 мм для видеонаблюдения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ht="25.5" x14ac:dyDescent="0.2">
      <c r="A6" s="185">
        <v>1</v>
      </c>
      <c r="B6" s="40" t="str">
        <f>A3</f>
        <v>Монтаж лотков перфорированных 50х50 мм для видеонаблюдения</v>
      </c>
      <c r="C6" s="189" t="s">
        <v>5</v>
      </c>
      <c r="D6" s="188">
        <f>Дц!E81</f>
        <v>145</v>
      </c>
      <c r="E6" s="188"/>
      <c r="F6" s="182">
        <f>D6*E6</f>
        <v>0</v>
      </c>
      <c r="I6" s="147">
        <v>9262.1089800000009</v>
      </c>
      <c r="J6" s="147" t="e">
        <f>(I6-F28)/F11</f>
        <v>#DIV/0!</v>
      </c>
      <c r="K6" s="147" t="e">
        <f>E6*J$6</f>
        <v>#DIV/0!</v>
      </c>
    </row>
    <row r="7" spans="1:11" ht="15.75" customHeight="1" x14ac:dyDescent="0.2">
      <c r="A7" s="185">
        <v>2</v>
      </c>
      <c r="B7" s="37" t="s">
        <v>14</v>
      </c>
      <c r="C7" s="189" t="s">
        <v>14</v>
      </c>
      <c r="D7" s="188"/>
      <c r="E7" s="188"/>
      <c r="F7" s="182"/>
      <c r="K7" s="147" t="e">
        <f>E7*J$6</f>
        <v>#DIV/0!</v>
      </c>
    </row>
    <row r="8" spans="1:11" ht="15.75" customHeight="1" x14ac:dyDescent="0.2">
      <c r="A8" s="185">
        <v>3</v>
      </c>
      <c r="B8" s="33" t="s">
        <v>14</v>
      </c>
      <c r="C8" s="164" t="s">
        <v>14</v>
      </c>
      <c r="D8" s="188"/>
      <c r="E8" s="188"/>
      <c r="F8" s="161"/>
      <c r="K8" s="147" t="e">
        <f>E8*J$6</f>
        <v>#DIV/0!</v>
      </c>
    </row>
    <row r="9" spans="1:11" ht="15.75" customHeight="1" x14ac:dyDescent="0.2">
      <c r="A9" s="185">
        <v>4</v>
      </c>
      <c r="B9" s="40" t="s">
        <v>14</v>
      </c>
      <c r="C9" s="164" t="s">
        <v>14</v>
      </c>
      <c r="D9" s="188"/>
      <c r="E9" s="188"/>
      <c r="F9" s="161"/>
      <c r="K9" s="147" t="e">
        <f>E9*J$6</f>
        <v>#DIV/0!</v>
      </c>
    </row>
    <row r="10" spans="1:11" ht="15.75" customHeight="1" thickBot="1" x14ac:dyDescent="0.25">
      <c r="A10" s="185">
        <v>5</v>
      </c>
      <c r="B10" s="40"/>
      <c r="C10" s="164"/>
      <c r="D10" s="163"/>
      <c r="E10" s="162"/>
      <c r="F10" s="161"/>
      <c r="K10" s="147" t="e">
        <f>E10*J$6</f>
        <v>#DIV/0!</v>
      </c>
    </row>
    <row r="11" spans="1:11" ht="15.75" customHeight="1" thickBot="1" x14ac:dyDescent="0.3">
      <c r="A11" s="513" t="s">
        <v>21</v>
      </c>
      <c r="B11" s="514"/>
      <c r="C11" s="187"/>
      <c r="D11" s="159">
        <f>D6</f>
        <v>145</v>
      </c>
      <c r="E11" s="158">
        <f>F11/D11</f>
        <v>0</v>
      </c>
      <c r="F11" s="157">
        <f>SUM(F6:F10)</f>
        <v>0</v>
      </c>
    </row>
    <row r="12" spans="1:11" ht="15.75" customHeight="1" thickBot="1" x14ac:dyDescent="0.3">
      <c r="A12" s="180"/>
      <c r="B12" s="179"/>
      <c r="C12" s="179"/>
      <c r="D12" s="178"/>
      <c r="E12" s="178"/>
      <c r="F12" s="178"/>
    </row>
    <row r="13" spans="1:11" ht="32.25" thickBot="1" x14ac:dyDescent="0.25">
      <c r="A13" s="177" t="s">
        <v>15</v>
      </c>
      <c r="B13" s="358" t="s">
        <v>22</v>
      </c>
      <c r="C13" s="359" t="s">
        <v>17</v>
      </c>
      <c r="D13" s="360" t="s">
        <v>18</v>
      </c>
      <c r="E13" s="361" t="s">
        <v>19</v>
      </c>
      <c r="F13" s="362" t="s">
        <v>20</v>
      </c>
    </row>
    <row r="14" spans="1:11" ht="15.75" customHeight="1" x14ac:dyDescent="0.2">
      <c r="A14" s="185">
        <v>1</v>
      </c>
      <c r="B14" s="95" t="s">
        <v>214</v>
      </c>
      <c r="C14" s="114" t="s">
        <v>106</v>
      </c>
      <c r="D14" s="363">
        <f>D6</f>
        <v>145</v>
      </c>
      <c r="E14" s="102"/>
      <c r="F14" s="182">
        <f>D14*E14</f>
        <v>0</v>
      </c>
    </row>
    <row r="15" spans="1:11" ht="15.75" customHeight="1" x14ac:dyDescent="0.2">
      <c r="A15" s="185">
        <v>2</v>
      </c>
      <c r="B15" s="109" t="s">
        <v>144</v>
      </c>
      <c r="C15" s="114" t="s">
        <v>7</v>
      </c>
      <c r="D15" s="232">
        <f>D16*2</f>
        <v>72</v>
      </c>
      <c r="E15" s="107"/>
      <c r="F15" s="182">
        <f>D15*E15</f>
        <v>0</v>
      </c>
    </row>
    <row r="16" spans="1:11" ht="15.75" customHeight="1" x14ac:dyDescent="0.2">
      <c r="A16" s="185">
        <v>3</v>
      </c>
      <c r="B16" s="109" t="s">
        <v>160</v>
      </c>
      <c r="C16" s="114" t="s">
        <v>7</v>
      </c>
      <c r="D16" s="232">
        <f>D14/4</f>
        <v>36</v>
      </c>
      <c r="E16" s="108"/>
      <c r="F16" s="182">
        <f>D16*E16</f>
        <v>0</v>
      </c>
    </row>
    <row r="17" spans="1:6" ht="15.75" customHeight="1" x14ac:dyDescent="0.2">
      <c r="A17" s="185">
        <v>4</v>
      </c>
      <c r="B17" s="109"/>
      <c r="C17" s="114"/>
      <c r="D17" s="232"/>
      <c r="E17" s="108"/>
      <c r="F17" s="182"/>
    </row>
    <row r="18" spans="1:6" ht="15.75" customHeight="1" x14ac:dyDescent="0.2">
      <c r="A18" s="185">
        <v>5</v>
      </c>
      <c r="B18" s="105"/>
      <c r="C18" s="106"/>
      <c r="D18" s="126"/>
      <c r="E18" s="110"/>
      <c r="F18" s="182"/>
    </row>
    <row r="19" spans="1:6" ht="15.75" customHeight="1" x14ac:dyDescent="0.2">
      <c r="A19" s="185">
        <v>6</v>
      </c>
      <c r="B19" s="105"/>
      <c r="C19" s="106"/>
      <c r="D19" s="126"/>
      <c r="E19" s="110"/>
      <c r="F19" s="182"/>
    </row>
    <row r="20" spans="1:6" ht="15.75" customHeight="1" x14ac:dyDescent="0.2">
      <c r="A20" s="185">
        <v>7</v>
      </c>
      <c r="B20" s="105"/>
      <c r="C20" s="106"/>
      <c r="D20" s="126"/>
      <c r="E20" s="110"/>
      <c r="F20" s="182"/>
    </row>
    <row r="21" spans="1:6" ht="15.75" customHeight="1" x14ac:dyDescent="0.2">
      <c r="A21" s="185">
        <v>8</v>
      </c>
      <c r="B21" s="105"/>
      <c r="C21" s="106"/>
      <c r="D21" s="126"/>
      <c r="E21" s="110"/>
      <c r="F21" s="182"/>
    </row>
    <row r="22" spans="1:6" ht="15.75" customHeight="1" x14ac:dyDescent="0.2">
      <c r="A22" s="185">
        <v>9</v>
      </c>
      <c r="B22" s="105"/>
      <c r="C22" s="106"/>
      <c r="D22" s="126"/>
      <c r="E22" s="110"/>
      <c r="F22" s="182"/>
    </row>
    <row r="23" spans="1:6" ht="15.75" customHeight="1" thickBot="1" x14ac:dyDescent="0.25">
      <c r="A23" s="185">
        <v>10</v>
      </c>
      <c r="B23" s="105"/>
      <c r="C23" s="106"/>
      <c r="D23" s="126"/>
      <c r="E23" s="110"/>
      <c r="F23" s="182"/>
    </row>
    <row r="24" spans="1:6" ht="15.75" customHeight="1" thickBot="1" x14ac:dyDescent="0.3">
      <c r="A24" s="513" t="s">
        <v>21</v>
      </c>
      <c r="B24" s="516"/>
      <c r="C24" s="181"/>
      <c r="D24" s="158">
        <f>D6</f>
        <v>145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tr">
        <f>C6</f>
        <v>мп</v>
      </c>
      <c r="D27" s="169">
        <f>D6</f>
        <v>145</v>
      </c>
      <c r="E27" s="168">
        <f>F27/D27</f>
        <v>0</v>
      </c>
      <c r="F27" s="167">
        <f>F11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tr">
        <f>C6</f>
        <v>мп</v>
      </c>
      <c r="D28" s="163">
        <f>D6</f>
        <v>145</v>
      </c>
      <c r="E28" s="162">
        <f>F28/D28</f>
        <v>0</v>
      </c>
      <c r="F28" s="161">
        <f>F24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145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customFormat="1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customFormat="1" ht="15" x14ac:dyDescent="0.25">
      <c r="A41" s="504" t="s">
        <v>251</v>
      </c>
      <c r="B41" s="504"/>
      <c r="C41" s="504"/>
      <c r="D41" s="504"/>
      <c r="E41" s="504"/>
      <c r="F41" s="504"/>
    </row>
    <row r="42" spans="1:8" customFormat="1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customFormat="1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29:B29"/>
    <mergeCell ref="C31:D31"/>
    <mergeCell ref="C1:F1"/>
    <mergeCell ref="A2:B2"/>
    <mergeCell ref="A43:B43"/>
    <mergeCell ref="C43:F43"/>
    <mergeCell ref="A3:F3"/>
    <mergeCell ref="C32:D32"/>
    <mergeCell ref="C37:D37"/>
    <mergeCell ref="C38:D38"/>
    <mergeCell ref="A40:B40"/>
    <mergeCell ref="C40:F40"/>
    <mergeCell ref="A41:B41"/>
    <mergeCell ref="C33:D33"/>
    <mergeCell ref="C34:D34"/>
    <mergeCell ref="C35:D35"/>
    <mergeCell ref="C36:D36"/>
    <mergeCell ref="C41:F41"/>
    <mergeCell ref="A11:B11"/>
    <mergeCell ref="A24:B2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K43"/>
  <sheetViews>
    <sheetView topLeftCell="A16" zoomScaleNormal="100" workbookViewId="0">
      <selection activeCell="A41" sqref="A41:B41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1</v>
      </c>
      <c r="D2" s="24"/>
      <c r="E2" s="24"/>
      <c r="F2" s="24"/>
    </row>
    <row r="3" spans="1:11" ht="45.75" customHeight="1" x14ac:dyDescent="0.2">
      <c r="A3" s="506" t="str">
        <f>Дц!C16</f>
        <v>Монтаж многоуровневых потолков из ГКЛ(развернутая поверхность)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2">
        <v>1</v>
      </c>
      <c r="B6" s="40" t="s">
        <v>385</v>
      </c>
      <c r="C6" s="34" t="s">
        <v>3</v>
      </c>
      <c r="D6" s="35">
        <f>Дц!E16</f>
        <v>181.37</v>
      </c>
      <c r="E6" s="35"/>
      <c r="F6" s="36">
        <f>D6*E6</f>
        <v>0</v>
      </c>
      <c r="I6">
        <v>18583.452117009001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2">
        <v>2</v>
      </c>
      <c r="B7" s="37" t="s">
        <v>97</v>
      </c>
      <c r="C7" s="34" t="s">
        <v>3</v>
      </c>
      <c r="D7" s="35">
        <f>D6</f>
        <v>181.37</v>
      </c>
      <c r="E7" s="35"/>
      <c r="F7" s="36">
        <f>D7*E7</f>
        <v>0</v>
      </c>
      <c r="K7" t="e">
        <f>E7*J$6</f>
        <v>#DIV/0!</v>
      </c>
    </row>
    <row r="8" spans="1:11" ht="15.75" customHeight="1" x14ac:dyDescent="0.2">
      <c r="A8" s="32">
        <v>3</v>
      </c>
      <c r="B8" s="33" t="s">
        <v>98</v>
      </c>
      <c r="C8" s="38" t="s">
        <v>3</v>
      </c>
      <c r="D8" s="35">
        <f>D6</f>
        <v>181.37</v>
      </c>
      <c r="E8" s="35"/>
      <c r="F8" s="39">
        <f>D8*E8</f>
        <v>0</v>
      </c>
      <c r="K8" t="e">
        <f>E8*J$6</f>
        <v>#DIV/0!</v>
      </c>
    </row>
    <row r="9" spans="1:11" ht="15.75" customHeight="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181.37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32">
        <v>1</v>
      </c>
      <c r="B14" s="66" t="s">
        <v>31</v>
      </c>
      <c r="C14" s="67" t="s">
        <v>3</v>
      </c>
      <c r="D14" s="68">
        <f>D6*1.1</f>
        <v>199.51</v>
      </c>
      <c r="E14" s="69"/>
      <c r="F14" s="36">
        <f t="shared" ref="F14:F22" si="0">D14*E14</f>
        <v>0</v>
      </c>
    </row>
    <row r="15" spans="1:11" ht="15.75" customHeight="1" x14ac:dyDescent="0.2">
      <c r="A15" s="32">
        <v>2</v>
      </c>
      <c r="B15" s="70" t="s">
        <v>60</v>
      </c>
      <c r="C15" s="71" t="s">
        <v>5</v>
      </c>
      <c r="D15" s="68">
        <f>D6*2</f>
        <v>362.74</v>
      </c>
      <c r="E15" s="72"/>
      <c r="F15" s="36">
        <f t="shared" si="0"/>
        <v>0</v>
      </c>
    </row>
    <row r="16" spans="1:11" ht="15.75" customHeight="1" x14ac:dyDescent="0.2">
      <c r="A16" s="32">
        <v>3</v>
      </c>
      <c r="B16" s="70" t="s">
        <v>61</v>
      </c>
      <c r="C16" s="71" t="s">
        <v>5</v>
      </c>
      <c r="D16" s="68">
        <f>D6*3</f>
        <v>544.11</v>
      </c>
      <c r="E16" s="72"/>
      <c r="F16" s="36">
        <f t="shared" si="0"/>
        <v>0</v>
      </c>
    </row>
    <row r="17" spans="1:6" ht="15.75" customHeight="1" x14ac:dyDescent="0.2">
      <c r="A17" s="32">
        <v>4</v>
      </c>
      <c r="B17" s="70" t="s">
        <v>99</v>
      </c>
      <c r="C17" s="71" t="s">
        <v>7</v>
      </c>
      <c r="D17" s="224">
        <f>D6*40</f>
        <v>7255</v>
      </c>
      <c r="E17" s="72"/>
      <c r="F17" s="36">
        <f t="shared" si="0"/>
        <v>0</v>
      </c>
    </row>
    <row r="18" spans="1:6" ht="15.75" customHeight="1" x14ac:dyDescent="0.2">
      <c r="A18" s="32">
        <v>5</v>
      </c>
      <c r="B18" s="70" t="s">
        <v>35</v>
      </c>
      <c r="C18" s="71" t="s">
        <v>7</v>
      </c>
      <c r="D18" s="224">
        <f>D6*30</f>
        <v>5441</v>
      </c>
      <c r="E18" s="72"/>
      <c r="F18" s="36">
        <f t="shared" si="0"/>
        <v>0</v>
      </c>
    </row>
    <row r="19" spans="1:6" ht="15.75" customHeight="1" x14ac:dyDescent="0.2">
      <c r="A19" s="32">
        <v>6</v>
      </c>
      <c r="B19" s="70" t="s">
        <v>36</v>
      </c>
      <c r="C19" s="71" t="s">
        <v>7</v>
      </c>
      <c r="D19" s="225">
        <f>1.5*D6</f>
        <v>272</v>
      </c>
      <c r="E19" s="73"/>
      <c r="F19" s="36">
        <f t="shared" si="0"/>
        <v>0</v>
      </c>
    </row>
    <row r="20" spans="1:6" ht="15.75" customHeight="1" x14ac:dyDescent="0.2">
      <c r="A20" s="32">
        <v>7</v>
      </c>
      <c r="B20" s="70" t="s">
        <v>258</v>
      </c>
      <c r="C20" s="71" t="s">
        <v>5</v>
      </c>
      <c r="D20" s="68">
        <f>D6*1.1*2</f>
        <v>399.01</v>
      </c>
      <c r="E20" s="72"/>
      <c r="F20" s="36">
        <f t="shared" si="0"/>
        <v>0</v>
      </c>
    </row>
    <row r="21" spans="1:6" ht="15.75" customHeight="1" x14ac:dyDescent="0.2">
      <c r="A21" s="32">
        <v>8</v>
      </c>
      <c r="B21" s="70" t="s">
        <v>37</v>
      </c>
      <c r="C21" s="71" t="s">
        <v>38</v>
      </c>
      <c r="D21" s="68">
        <f>D6*0.3</f>
        <v>54.41</v>
      </c>
      <c r="E21" s="72"/>
      <c r="F21" s="36">
        <f t="shared" si="0"/>
        <v>0</v>
      </c>
    </row>
    <row r="22" spans="1:6" ht="26.25" customHeight="1" x14ac:dyDescent="0.2">
      <c r="A22" s="32">
        <v>9</v>
      </c>
      <c r="B22" s="74" t="s">
        <v>100</v>
      </c>
      <c r="C22" s="75" t="s">
        <v>7</v>
      </c>
      <c r="D22" s="224">
        <f>D6</f>
        <v>181</v>
      </c>
      <c r="E22" s="72"/>
      <c r="F22" s="36">
        <f t="shared" si="0"/>
        <v>0</v>
      </c>
    </row>
    <row r="23" spans="1:6" ht="15.75" customHeight="1" thickBot="1" x14ac:dyDescent="0.25">
      <c r="A23" s="32">
        <v>10</v>
      </c>
      <c r="B23" s="74"/>
      <c r="C23" s="75"/>
      <c r="D23" s="68"/>
      <c r="E23" s="72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181.37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м2</v>
      </c>
      <c r="D27" s="57">
        <f>D6</f>
        <v>181.37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м2</v>
      </c>
      <c r="D28" s="41">
        <f>D6</f>
        <v>181.37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181.37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533</v>
      </c>
      <c r="B41" s="504"/>
      <c r="C41" s="504"/>
      <c r="D41" s="504"/>
      <c r="E41" s="504"/>
      <c r="F41" s="504"/>
    </row>
    <row r="42" spans="1:8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7:D37"/>
    <mergeCell ref="C38:D38"/>
    <mergeCell ref="C33:D33"/>
    <mergeCell ref="C34:D34"/>
    <mergeCell ref="C35:D35"/>
    <mergeCell ref="C36:D36"/>
    <mergeCell ref="A40:B40"/>
    <mergeCell ref="C40:F40"/>
    <mergeCell ref="A41:B41"/>
    <mergeCell ref="C41:F41"/>
    <mergeCell ref="C31:D31"/>
    <mergeCell ref="C32:D32"/>
    <mergeCell ref="C1:F1"/>
    <mergeCell ref="A29:B29"/>
    <mergeCell ref="A2:B2"/>
    <mergeCell ref="A11:B11"/>
    <mergeCell ref="A24:B24"/>
    <mergeCell ref="A3:F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P43" sqref="P43"/>
    </sheetView>
  </sheetViews>
  <sheetFormatPr defaultRowHeight="12.75" x14ac:dyDescent="0.2"/>
  <cols>
    <col min="1" max="1" width="5.85546875" style="147" customWidth="1"/>
    <col min="2" max="2" width="52.140625" style="147" customWidth="1"/>
    <col min="3" max="4" width="10.28515625" style="147" customWidth="1"/>
    <col min="5" max="5" width="11" style="147" customWidth="1"/>
    <col min="6" max="6" width="14.140625" style="147" customWidth="1"/>
    <col min="7" max="13" width="0" style="147" hidden="1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120</v>
      </c>
      <c r="D2" s="192"/>
      <c r="E2" s="192"/>
      <c r="F2" s="192"/>
    </row>
    <row r="3" spans="1:11" ht="45.75" customHeight="1" x14ac:dyDescent="0.2">
      <c r="A3" s="517" t="str">
        <f>Дц!C94</f>
        <v>Установка лючков 400х400 с замком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x14ac:dyDescent="0.2">
      <c r="A6" s="185">
        <v>1</v>
      </c>
      <c r="B6" s="40" t="str">
        <f>A3</f>
        <v>Установка лючков 400х400 с замком</v>
      </c>
      <c r="C6" s="189" t="s">
        <v>7</v>
      </c>
      <c r="D6" s="188">
        <f>Дц!E94</f>
        <v>2</v>
      </c>
      <c r="E6" s="188"/>
      <c r="F6" s="182">
        <f>D6*E6</f>
        <v>0</v>
      </c>
      <c r="I6" s="147">
        <v>861.45119999999997</v>
      </c>
      <c r="J6" s="147" t="e">
        <f>(I6-F28)/F11</f>
        <v>#DIV/0!</v>
      </c>
      <c r="K6" s="147" t="e">
        <f>E6*J$6</f>
        <v>#DIV/0!</v>
      </c>
    </row>
    <row r="7" spans="1:11" ht="15.75" customHeight="1" x14ac:dyDescent="0.2">
      <c r="A7" s="185">
        <v>2</v>
      </c>
      <c r="B7" s="37" t="s">
        <v>14</v>
      </c>
      <c r="C7" s="189" t="s">
        <v>14</v>
      </c>
      <c r="D7" s="188"/>
      <c r="E7" s="188"/>
      <c r="F7" s="182"/>
      <c r="K7" s="147" t="e">
        <f>E7*J$6</f>
        <v>#DIV/0!</v>
      </c>
    </row>
    <row r="8" spans="1:11" ht="15.75" customHeight="1" x14ac:dyDescent="0.2">
      <c r="A8" s="185">
        <v>3</v>
      </c>
      <c r="B8" s="33" t="s">
        <v>14</v>
      </c>
      <c r="C8" s="164" t="s">
        <v>14</v>
      </c>
      <c r="D8" s="188"/>
      <c r="E8" s="188"/>
      <c r="F8" s="161"/>
      <c r="K8" s="147" t="e">
        <f>E8*J$6</f>
        <v>#DIV/0!</v>
      </c>
    </row>
    <row r="9" spans="1:11" ht="15.75" customHeight="1" x14ac:dyDescent="0.2">
      <c r="A9" s="185">
        <v>4</v>
      </c>
      <c r="B9" s="40" t="s">
        <v>14</v>
      </c>
      <c r="C9" s="164" t="s">
        <v>14</v>
      </c>
      <c r="D9" s="188"/>
      <c r="E9" s="188"/>
      <c r="F9" s="161"/>
      <c r="K9" s="147" t="e">
        <f>E9*J$6</f>
        <v>#DIV/0!</v>
      </c>
    </row>
    <row r="10" spans="1:11" ht="15.75" customHeight="1" thickBot="1" x14ac:dyDescent="0.25">
      <c r="A10" s="185">
        <v>5</v>
      </c>
      <c r="B10" s="40"/>
      <c r="C10" s="164"/>
      <c r="D10" s="163"/>
      <c r="E10" s="162"/>
      <c r="F10" s="161"/>
      <c r="K10" s="147" t="e">
        <f>E10*J$6</f>
        <v>#DIV/0!</v>
      </c>
    </row>
    <row r="11" spans="1:11" ht="15.75" customHeight="1" thickBot="1" x14ac:dyDescent="0.3">
      <c r="A11" s="513" t="s">
        <v>21</v>
      </c>
      <c r="B11" s="514"/>
      <c r="C11" s="187"/>
      <c r="D11" s="159">
        <f>D6</f>
        <v>2</v>
      </c>
      <c r="E11" s="158">
        <f>F11/D11</f>
        <v>0</v>
      </c>
      <c r="F11" s="157">
        <f>SUM(F6:F10)</f>
        <v>0</v>
      </c>
    </row>
    <row r="12" spans="1:11" ht="15.75" customHeight="1" thickBot="1" x14ac:dyDescent="0.3">
      <c r="A12" s="180"/>
      <c r="B12" s="179"/>
      <c r="C12" s="179"/>
      <c r="D12" s="178"/>
      <c r="E12" s="178"/>
      <c r="F12" s="178"/>
    </row>
    <row r="13" spans="1:11" ht="32.25" thickBot="1" x14ac:dyDescent="0.25">
      <c r="A13" s="177" t="s">
        <v>15</v>
      </c>
      <c r="B13" s="201" t="s">
        <v>22</v>
      </c>
      <c r="C13" s="200" t="s">
        <v>17</v>
      </c>
      <c r="D13" s="199" t="s">
        <v>18</v>
      </c>
      <c r="E13" s="174" t="s">
        <v>19</v>
      </c>
      <c r="F13" s="173" t="s">
        <v>20</v>
      </c>
    </row>
    <row r="14" spans="1:11" ht="15.75" customHeight="1" x14ac:dyDescent="0.2">
      <c r="A14" s="185">
        <v>1</v>
      </c>
      <c r="B14" s="95" t="s">
        <v>294</v>
      </c>
      <c r="C14" s="96" t="s">
        <v>7</v>
      </c>
      <c r="D14" s="97">
        <f>D6</f>
        <v>2</v>
      </c>
      <c r="E14" s="102"/>
      <c r="F14" s="182">
        <f>D14*E14</f>
        <v>0</v>
      </c>
    </row>
    <row r="15" spans="1:11" ht="15.75" customHeight="1" x14ac:dyDescent="0.2">
      <c r="A15" s="185">
        <v>2</v>
      </c>
      <c r="B15" s="105"/>
      <c r="C15" s="106"/>
      <c r="D15" s="126"/>
      <c r="E15" s="110"/>
      <c r="F15" s="182"/>
    </row>
    <row r="16" spans="1:11" ht="15.75" customHeight="1" x14ac:dyDescent="0.2">
      <c r="A16" s="185">
        <v>3</v>
      </c>
      <c r="B16" s="105"/>
      <c r="C16" s="106"/>
      <c r="D16" s="126"/>
      <c r="E16" s="110"/>
      <c r="F16" s="182"/>
    </row>
    <row r="17" spans="1:6" ht="15.75" customHeight="1" x14ac:dyDescent="0.2">
      <c r="A17" s="185">
        <v>4</v>
      </c>
      <c r="B17" s="105"/>
      <c r="C17" s="106"/>
      <c r="D17" s="126"/>
      <c r="E17" s="110"/>
      <c r="F17" s="182"/>
    </row>
    <row r="18" spans="1:6" ht="15.75" customHeight="1" x14ac:dyDescent="0.2">
      <c r="A18" s="185">
        <v>5</v>
      </c>
      <c r="B18" s="105"/>
      <c r="C18" s="106"/>
      <c r="D18" s="126"/>
      <c r="E18" s="110"/>
      <c r="F18" s="182"/>
    </row>
    <row r="19" spans="1:6" ht="15.75" customHeight="1" x14ac:dyDescent="0.2">
      <c r="A19" s="185">
        <v>6</v>
      </c>
      <c r="B19" s="105"/>
      <c r="C19" s="106"/>
      <c r="D19" s="126"/>
      <c r="E19" s="110"/>
      <c r="F19" s="182"/>
    </row>
    <row r="20" spans="1:6" ht="15.75" customHeight="1" x14ac:dyDescent="0.2">
      <c r="A20" s="185">
        <v>7</v>
      </c>
      <c r="B20" s="105"/>
      <c r="C20" s="106"/>
      <c r="D20" s="126"/>
      <c r="E20" s="110"/>
      <c r="F20" s="182"/>
    </row>
    <row r="21" spans="1:6" ht="15.75" customHeight="1" x14ac:dyDescent="0.2">
      <c r="A21" s="185">
        <v>8</v>
      </c>
      <c r="B21" s="105"/>
      <c r="C21" s="106"/>
      <c r="D21" s="126"/>
      <c r="E21" s="110"/>
      <c r="F21" s="182"/>
    </row>
    <row r="22" spans="1:6" ht="15.75" customHeight="1" x14ac:dyDescent="0.2">
      <c r="A22" s="185">
        <v>9</v>
      </c>
      <c r="B22" s="105"/>
      <c r="C22" s="106"/>
      <c r="D22" s="126"/>
      <c r="E22" s="110"/>
      <c r="F22" s="182"/>
    </row>
    <row r="23" spans="1:6" ht="15.75" customHeight="1" thickBot="1" x14ac:dyDescent="0.25">
      <c r="A23" s="185">
        <v>10</v>
      </c>
      <c r="B23" s="105"/>
      <c r="C23" s="106"/>
      <c r="D23" s="126"/>
      <c r="E23" s="110"/>
      <c r="F23" s="182"/>
    </row>
    <row r="24" spans="1:6" ht="15.75" customHeight="1" thickBot="1" x14ac:dyDescent="0.3">
      <c r="A24" s="513" t="s">
        <v>21</v>
      </c>
      <c r="B24" s="516"/>
      <c r="C24" s="181"/>
      <c r="D24" s="158">
        <f>D6</f>
        <v>2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tr">
        <f>C6</f>
        <v>шт</v>
      </c>
      <c r="D27" s="169">
        <f>D6</f>
        <v>2</v>
      </c>
      <c r="E27" s="168">
        <f>F27/D27</f>
        <v>0</v>
      </c>
      <c r="F27" s="167">
        <f>F11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tr">
        <f>C6</f>
        <v>шт</v>
      </c>
      <c r="D28" s="163">
        <f>D6</f>
        <v>2</v>
      </c>
      <c r="E28" s="162">
        <f>F28/D28</f>
        <v>0</v>
      </c>
      <c r="F28" s="161">
        <f>F24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2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customFormat="1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customFormat="1" ht="15" x14ac:dyDescent="0.25">
      <c r="A41" s="504" t="s">
        <v>251</v>
      </c>
      <c r="B41" s="504"/>
      <c r="C41" s="504"/>
      <c r="D41" s="504"/>
      <c r="E41" s="504"/>
      <c r="F41" s="504"/>
    </row>
    <row r="42" spans="1:8" customFormat="1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customFormat="1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3:F3"/>
    <mergeCell ref="C36:D36"/>
    <mergeCell ref="C1:F1"/>
    <mergeCell ref="A2:B2"/>
    <mergeCell ref="A11:B11"/>
    <mergeCell ref="A24:B24"/>
    <mergeCell ref="A29:B29"/>
    <mergeCell ref="C31:D31"/>
    <mergeCell ref="C32:D32"/>
    <mergeCell ref="C33:D33"/>
    <mergeCell ref="C34:D34"/>
    <mergeCell ref="C35:D35"/>
    <mergeCell ref="A43:B43"/>
    <mergeCell ref="C43:F43"/>
    <mergeCell ref="C37:D37"/>
    <mergeCell ref="C38:D38"/>
    <mergeCell ref="A40:B40"/>
    <mergeCell ref="C40:F40"/>
    <mergeCell ref="A41:B41"/>
    <mergeCell ref="C41:F4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16" zoomScaleNormal="100" workbookViewId="0">
      <selection activeCell="O43" sqref="O43"/>
    </sheetView>
  </sheetViews>
  <sheetFormatPr defaultRowHeight="12.75" x14ac:dyDescent="0.2"/>
  <cols>
    <col min="1" max="1" width="5.85546875" style="147" customWidth="1"/>
    <col min="2" max="2" width="52.140625" style="147" customWidth="1"/>
    <col min="3" max="3" width="10.42578125" style="147" customWidth="1"/>
    <col min="4" max="4" width="10.28515625" style="147" customWidth="1"/>
    <col min="5" max="5" width="11" style="147" customWidth="1"/>
    <col min="6" max="6" width="14.140625" style="147" customWidth="1"/>
    <col min="7" max="8" width="9.140625" style="147" customWidth="1"/>
    <col min="9" max="13" width="0" style="147" hidden="1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121</v>
      </c>
      <c r="D2" s="192"/>
      <c r="E2" s="192"/>
      <c r="F2" s="192"/>
    </row>
    <row r="3" spans="1:11" ht="45.75" customHeight="1" x14ac:dyDescent="0.2">
      <c r="A3" s="517" t="str">
        <f>Дц!C87</f>
        <v>Установка  и комутация ВРЩ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ht="13.5" thickBot="1" x14ac:dyDescent="0.25">
      <c r="A6" s="185">
        <v>1</v>
      </c>
      <c r="B6" s="40" t="str">
        <f>A3</f>
        <v>Установка  и комутация ВРЩ</v>
      </c>
      <c r="C6" s="189" t="s">
        <v>7</v>
      </c>
      <c r="D6" s="188">
        <f>Дц!E87</f>
        <v>1</v>
      </c>
      <c r="E6" s="188"/>
      <c r="F6" s="182">
        <f>D6*E6</f>
        <v>0</v>
      </c>
      <c r="I6" s="147">
        <v>8592.9861239999991</v>
      </c>
      <c r="J6" s="147" t="e">
        <f>(I6-F28)/F11</f>
        <v>#DIV/0!</v>
      </c>
      <c r="K6" s="147" t="e">
        <f>E6*J$6</f>
        <v>#DIV/0!</v>
      </c>
    </row>
    <row r="7" spans="1:11" ht="15.75" customHeight="1" thickBot="1" x14ac:dyDescent="0.3">
      <c r="A7" s="513" t="s">
        <v>21</v>
      </c>
      <c r="B7" s="514"/>
      <c r="C7" s="187"/>
      <c r="D7" s="159">
        <f>D6</f>
        <v>1</v>
      </c>
      <c r="E7" s="158"/>
      <c r="F7" s="157">
        <f>SUM(F6:F6)</f>
        <v>0</v>
      </c>
      <c r="K7" s="147" t="e">
        <f>E7*J$6</f>
        <v>#DIV/0!</v>
      </c>
    </row>
    <row r="8" spans="1:11" ht="15.75" customHeight="1" thickBot="1" x14ac:dyDescent="0.3">
      <c r="A8" s="180"/>
      <c r="B8" s="179"/>
      <c r="C8" s="179"/>
      <c r="D8" s="178"/>
      <c r="E8" s="178"/>
      <c r="F8" s="178"/>
      <c r="K8" s="147" t="e">
        <f>E8*J$6</f>
        <v>#DIV/0!</v>
      </c>
    </row>
    <row r="9" spans="1:11" ht="32.25" customHeight="1" thickBot="1" x14ac:dyDescent="0.25">
      <c r="A9" s="177" t="s">
        <v>15</v>
      </c>
      <c r="B9" s="176" t="s">
        <v>22</v>
      </c>
      <c r="C9" s="186" t="s">
        <v>17</v>
      </c>
      <c r="D9" s="174" t="s">
        <v>18</v>
      </c>
      <c r="E9" s="174"/>
      <c r="F9" s="173" t="s">
        <v>20</v>
      </c>
      <c r="K9" s="147" t="e">
        <f>E9*J$6</f>
        <v>#DIV/0!</v>
      </c>
    </row>
    <row r="10" spans="1:11" ht="15.75" customHeight="1" x14ac:dyDescent="0.2">
      <c r="A10" s="312">
        <v>1</v>
      </c>
      <c r="B10" s="95" t="s">
        <v>281</v>
      </c>
      <c r="C10" s="104" t="s">
        <v>54</v>
      </c>
      <c r="D10" s="231">
        <v>1</v>
      </c>
      <c r="E10" s="102"/>
      <c r="F10" s="371">
        <f t="shared" ref="F10:F11" si="0">D10*E10</f>
        <v>0</v>
      </c>
      <c r="K10" s="147" t="e">
        <f>E10*J$6</f>
        <v>#DIV/0!</v>
      </c>
    </row>
    <row r="11" spans="1:11" ht="15.75" customHeight="1" x14ac:dyDescent="0.2">
      <c r="A11" s="312">
        <f t="shared" ref="A11:A23" si="1">A10+1</f>
        <v>2</v>
      </c>
      <c r="B11" s="109" t="s">
        <v>303</v>
      </c>
      <c r="C11" s="370" t="s">
        <v>54</v>
      </c>
      <c r="D11" s="372">
        <v>1</v>
      </c>
      <c r="E11" s="130"/>
      <c r="F11" s="373">
        <f t="shared" si="0"/>
        <v>0</v>
      </c>
    </row>
    <row r="12" spans="1:11" ht="15.75" customHeight="1" x14ac:dyDescent="0.2">
      <c r="A12" s="312">
        <f t="shared" si="1"/>
        <v>3</v>
      </c>
      <c r="B12" s="109" t="s">
        <v>166</v>
      </c>
      <c r="C12" s="370" t="s">
        <v>54</v>
      </c>
      <c r="D12" s="372">
        <v>3</v>
      </c>
      <c r="E12" s="130"/>
      <c r="F12" s="373">
        <f t="shared" ref="F12:F20" si="2">D12*E12</f>
        <v>0</v>
      </c>
    </row>
    <row r="13" spans="1:11" x14ac:dyDescent="0.2">
      <c r="A13" s="312">
        <f t="shared" si="1"/>
        <v>4</v>
      </c>
      <c r="B13" s="109" t="s">
        <v>305</v>
      </c>
      <c r="C13" s="128" t="s">
        <v>54</v>
      </c>
      <c r="D13" s="127">
        <v>1</v>
      </c>
      <c r="E13" s="373"/>
      <c r="F13" s="373">
        <f t="shared" si="2"/>
        <v>0</v>
      </c>
    </row>
    <row r="14" spans="1:11" ht="15.75" customHeight="1" x14ac:dyDescent="0.2">
      <c r="A14" s="312">
        <f t="shared" si="1"/>
        <v>5</v>
      </c>
      <c r="B14" s="109" t="s">
        <v>168</v>
      </c>
      <c r="C14" s="128" t="s">
        <v>54</v>
      </c>
      <c r="D14" s="127">
        <v>3</v>
      </c>
      <c r="E14" s="373"/>
      <c r="F14" s="373">
        <f t="shared" si="2"/>
        <v>0</v>
      </c>
    </row>
    <row r="15" spans="1:11" ht="15.75" customHeight="1" x14ac:dyDescent="0.2">
      <c r="A15" s="312">
        <f t="shared" si="1"/>
        <v>6</v>
      </c>
      <c r="B15" s="109" t="s">
        <v>274</v>
      </c>
      <c r="C15" s="128" t="s">
        <v>54</v>
      </c>
      <c r="D15" s="127">
        <v>2</v>
      </c>
      <c r="E15" s="373"/>
      <c r="F15" s="373">
        <f t="shared" si="2"/>
        <v>0</v>
      </c>
    </row>
    <row r="16" spans="1:11" ht="15.75" customHeight="1" x14ac:dyDescent="0.2">
      <c r="A16" s="312">
        <f t="shared" si="1"/>
        <v>7</v>
      </c>
      <c r="B16" s="109" t="s">
        <v>146</v>
      </c>
      <c r="C16" s="128" t="s">
        <v>54</v>
      </c>
      <c r="D16" s="127">
        <v>1</v>
      </c>
      <c r="E16" s="373"/>
      <c r="F16" s="373">
        <f t="shared" si="2"/>
        <v>0</v>
      </c>
    </row>
    <row r="17" spans="1:6" ht="15.75" customHeight="1" x14ac:dyDescent="0.2">
      <c r="A17" s="312">
        <f t="shared" si="1"/>
        <v>8</v>
      </c>
      <c r="B17" s="109" t="s">
        <v>147</v>
      </c>
      <c r="C17" s="128" t="s">
        <v>54</v>
      </c>
      <c r="D17" s="127">
        <v>2</v>
      </c>
      <c r="E17" s="373"/>
      <c r="F17" s="373">
        <f t="shared" si="2"/>
        <v>0</v>
      </c>
    </row>
    <row r="18" spans="1:6" ht="15.75" customHeight="1" x14ac:dyDescent="0.2">
      <c r="A18" s="312">
        <f t="shared" si="1"/>
        <v>9</v>
      </c>
      <c r="B18" s="109" t="s">
        <v>145</v>
      </c>
      <c r="C18" s="128" t="s">
        <v>54</v>
      </c>
      <c r="D18" s="127">
        <v>3</v>
      </c>
      <c r="E18" s="373"/>
      <c r="F18" s="373">
        <f t="shared" si="2"/>
        <v>0</v>
      </c>
    </row>
    <row r="19" spans="1:6" ht="15.75" customHeight="1" x14ac:dyDescent="0.2">
      <c r="A19" s="189">
        <f t="shared" si="1"/>
        <v>10</v>
      </c>
      <c r="B19" s="109" t="s">
        <v>273</v>
      </c>
      <c r="C19" s="128" t="s">
        <v>54</v>
      </c>
      <c r="D19" s="127">
        <v>3</v>
      </c>
      <c r="E19" s="373"/>
      <c r="F19" s="373">
        <f t="shared" si="2"/>
        <v>0</v>
      </c>
    </row>
    <row r="20" spans="1:6" ht="15.75" customHeight="1" x14ac:dyDescent="0.2">
      <c r="A20" s="189">
        <f t="shared" si="1"/>
        <v>11</v>
      </c>
      <c r="B20" s="374" t="s">
        <v>158</v>
      </c>
      <c r="C20" s="381" t="s">
        <v>54</v>
      </c>
      <c r="D20" s="382">
        <v>1</v>
      </c>
      <c r="E20" s="382"/>
      <c r="F20" s="383">
        <f t="shared" si="2"/>
        <v>0</v>
      </c>
    </row>
    <row r="21" spans="1:6" ht="15.75" customHeight="1" x14ac:dyDescent="0.25">
      <c r="A21" s="189">
        <f t="shared" si="1"/>
        <v>12</v>
      </c>
      <c r="B21" s="375"/>
      <c r="C21" s="376"/>
      <c r="D21" s="377"/>
      <c r="E21" s="377"/>
      <c r="F21" s="188"/>
    </row>
    <row r="22" spans="1:6" ht="15.75" customHeight="1" x14ac:dyDescent="0.25">
      <c r="A22" s="189">
        <f t="shared" si="1"/>
        <v>13</v>
      </c>
      <c r="B22" s="375"/>
      <c r="C22" s="376"/>
      <c r="D22" s="377"/>
      <c r="E22" s="377"/>
      <c r="F22" s="188"/>
    </row>
    <row r="23" spans="1:6" ht="15.75" customHeight="1" thickBot="1" x14ac:dyDescent="0.3">
      <c r="A23" s="184">
        <f t="shared" si="1"/>
        <v>14</v>
      </c>
      <c r="B23" s="378"/>
      <c r="C23" s="379"/>
      <c r="D23" s="380"/>
      <c r="E23" s="380"/>
      <c r="F23" s="183"/>
    </row>
    <row r="24" spans="1:6" ht="15.75" customHeight="1" thickBot="1" x14ac:dyDescent="0.3">
      <c r="A24" s="513" t="s">
        <v>21</v>
      </c>
      <c r="B24" s="516"/>
      <c r="C24" s="181"/>
      <c r="D24" s="158">
        <f>D6</f>
        <v>1</v>
      </c>
      <c r="E24" s="158">
        <f>F24/D24</f>
        <v>0</v>
      </c>
      <c r="F24" s="157">
        <f>SUM(F10:F23)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tr">
        <f>C6</f>
        <v>шт</v>
      </c>
      <c r="D27" s="169">
        <f>D6</f>
        <v>1</v>
      </c>
      <c r="E27" s="168">
        <f>F27/D27</f>
        <v>0</v>
      </c>
      <c r="F27" s="167">
        <f>F7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tr">
        <f>C6</f>
        <v>шт</v>
      </c>
      <c r="D28" s="163">
        <f>D6</f>
        <v>1</v>
      </c>
      <c r="E28" s="162">
        <f>F28/D28</f>
        <v>0</v>
      </c>
      <c r="F28" s="161">
        <f>F24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1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customFormat="1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customFormat="1" ht="15" x14ac:dyDescent="0.25">
      <c r="A41" s="504" t="s">
        <v>251</v>
      </c>
      <c r="B41" s="504"/>
      <c r="C41" s="504"/>
      <c r="D41" s="504"/>
      <c r="E41" s="504"/>
      <c r="F41" s="504"/>
    </row>
    <row r="42" spans="1:8" customFormat="1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customFormat="1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24:B24"/>
    <mergeCell ref="A29:B29"/>
    <mergeCell ref="A41:B41"/>
    <mergeCell ref="C41:F41"/>
    <mergeCell ref="C1:F1"/>
    <mergeCell ref="A2:B2"/>
    <mergeCell ref="A7:B7"/>
    <mergeCell ref="A3:F3"/>
    <mergeCell ref="C34:D34"/>
    <mergeCell ref="C35:D35"/>
    <mergeCell ref="A43:B43"/>
    <mergeCell ref="C43:F43"/>
    <mergeCell ref="C31:D31"/>
    <mergeCell ref="C32:D32"/>
    <mergeCell ref="C38:D38"/>
    <mergeCell ref="A40:B40"/>
    <mergeCell ref="C40:F40"/>
    <mergeCell ref="C33:D33"/>
    <mergeCell ref="C36:D36"/>
    <mergeCell ref="C37:D3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C44" sqref="C44"/>
    </sheetView>
  </sheetViews>
  <sheetFormatPr defaultRowHeight="12.75" x14ac:dyDescent="0.2"/>
  <cols>
    <col min="1" max="1" width="5.85546875" style="147" customWidth="1"/>
    <col min="2" max="2" width="52.140625" style="147" customWidth="1"/>
    <col min="3" max="3" width="10.42578125" style="147" customWidth="1"/>
    <col min="4" max="4" width="10.28515625" style="147" customWidth="1"/>
    <col min="5" max="5" width="11" style="147" customWidth="1"/>
    <col min="6" max="6" width="14.140625" style="147" customWidth="1"/>
    <col min="7" max="13" width="0" style="147" hidden="1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122</v>
      </c>
      <c r="D2" s="192"/>
      <c r="E2" s="192"/>
      <c r="F2" s="192"/>
    </row>
    <row r="3" spans="1:11" ht="45.75" customHeight="1" x14ac:dyDescent="0.2">
      <c r="A3" s="517" t="str">
        <f>Дц!C88</f>
        <v>Установка  и комутация ЩО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x14ac:dyDescent="0.2">
      <c r="A6" s="185">
        <v>1</v>
      </c>
      <c r="B6" s="40" t="str">
        <f>A3</f>
        <v>Установка  и комутация ЩО</v>
      </c>
      <c r="C6" s="189" t="s">
        <v>7</v>
      </c>
      <c r="D6" s="188">
        <f>Дц!E88</f>
        <v>1</v>
      </c>
      <c r="E6" s="188"/>
      <c r="F6" s="182">
        <f>D6*E6</f>
        <v>0</v>
      </c>
      <c r="I6" s="147">
        <v>1408.275036</v>
      </c>
      <c r="J6" s="147" t="e">
        <f>(I6-F28)/F11</f>
        <v>#DIV/0!</v>
      </c>
      <c r="K6" s="147" t="e">
        <f>E6*J$6</f>
        <v>#DIV/0!</v>
      </c>
    </row>
    <row r="7" spans="1:11" ht="15.75" customHeight="1" x14ac:dyDescent="0.2">
      <c r="A7" s="185">
        <f>A6+1</f>
        <v>2</v>
      </c>
      <c r="B7" s="196"/>
      <c r="C7" s="195"/>
      <c r="D7" s="188"/>
      <c r="E7" s="188"/>
      <c r="F7" s="182"/>
    </row>
    <row r="8" spans="1:11" ht="15.75" customHeight="1" x14ac:dyDescent="0.2">
      <c r="A8" s="185">
        <f>A7+1</f>
        <v>3</v>
      </c>
      <c r="B8" s="196"/>
      <c r="C8" s="195"/>
      <c r="D8" s="188"/>
      <c r="E8" s="188"/>
      <c r="F8" s="182"/>
    </row>
    <row r="9" spans="1:11" ht="15.75" customHeight="1" x14ac:dyDescent="0.2">
      <c r="A9" s="185">
        <f>A8+1</f>
        <v>4</v>
      </c>
      <c r="B9" s="196"/>
      <c r="C9" s="195"/>
      <c r="D9" s="188"/>
      <c r="E9" s="188"/>
      <c r="F9" s="182"/>
    </row>
    <row r="10" spans="1:11" ht="15.75" customHeight="1" thickBot="1" x14ac:dyDescent="0.25">
      <c r="A10" s="185">
        <f>A9+1</f>
        <v>5</v>
      </c>
      <c r="B10" s="33" t="s">
        <v>14</v>
      </c>
      <c r="C10" s="164" t="s">
        <v>14</v>
      </c>
      <c r="D10" s="188"/>
      <c r="E10" s="188"/>
      <c r="F10" s="161"/>
      <c r="K10" s="147" t="e">
        <f>E10*J$6</f>
        <v>#DIV/0!</v>
      </c>
    </row>
    <row r="11" spans="1:11" ht="15.75" customHeight="1" thickBot="1" x14ac:dyDescent="0.3">
      <c r="A11" s="513" t="s">
        <v>21</v>
      </c>
      <c r="B11" s="514"/>
      <c r="C11" s="187"/>
      <c r="D11" s="159">
        <f>D6</f>
        <v>1</v>
      </c>
      <c r="E11" s="158">
        <f>F11/D11</f>
        <v>0</v>
      </c>
      <c r="F11" s="157">
        <f>SUM(F6:F10)</f>
        <v>0</v>
      </c>
      <c r="K11" s="147" t="e">
        <f>E11*J$6</f>
        <v>#DIV/0!</v>
      </c>
    </row>
    <row r="12" spans="1:11" ht="15.75" customHeight="1" thickBot="1" x14ac:dyDescent="0.3">
      <c r="A12" s="180"/>
      <c r="B12" s="179"/>
      <c r="C12" s="179"/>
      <c r="D12" s="178"/>
      <c r="E12" s="178"/>
      <c r="F12" s="178"/>
      <c r="K12" s="147" t="e">
        <f>E12*J$6</f>
        <v>#DIV/0!</v>
      </c>
    </row>
    <row r="13" spans="1:11" ht="15.75" customHeight="1" thickBot="1" x14ac:dyDescent="0.25">
      <c r="A13" s="177" t="s">
        <v>15</v>
      </c>
      <c r="B13" s="176" t="s">
        <v>22</v>
      </c>
      <c r="C13" s="186" t="s">
        <v>17</v>
      </c>
      <c r="D13" s="174" t="s">
        <v>18</v>
      </c>
      <c r="E13" s="174" t="s">
        <v>19</v>
      </c>
      <c r="F13" s="173" t="s">
        <v>20</v>
      </c>
      <c r="K13" s="147" t="e">
        <f>E13*J$6</f>
        <v>#VALUE!</v>
      </c>
    </row>
    <row r="14" spans="1:11" ht="15.75" customHeight="1" x14ac:dyDescent="0.2">
      <c r="A14" s="312">
        <v>1</v>
      </c>
      <c r="B14" s="95" t="s">
        <v>221</v>
      </c>
      <c r="C14" s="104" t="s">
        <v>54</v>
      </c>
      <c r="D14" s="231">
        <f>D6</f>
        <v>1</v>
      </c>
      <c r="E14" s="102"/>
      <c r="F14" s="371">
        <f t="shared" ref="F14:F20" si="0">D14*E14</f>
        <v>0</v>
      </c>
    </row>
    <row r="15" spans="1:11" ht="15.75" customHeight="1" x14ac:dyDescent="0.2">
      <c r="A15" s="312">
        <f t="shared" ref="A15:A23" si="1">A14+1</f>
        <v>2</v>
      </c>
      <c r="B15" s="109" t="s">
        <v>159</v>
      </c>
      <c r="C15" s="370" t="s">
        <v>54</v>
      </c>
      <c r="D15" s="372">
        <v>1</v>
      </c>
      <c r="E15" s="130"/>
      <c r="F15" s="373">
        <f t="shared" si="0"/>
        <v>0</v>
      </c>
    </row>
    <row r="16" spans="1:11" x14ac:dyDescent="0.2">
      <c r="A16" s="312">
        <f t="shared" si="1"/>
        <v>3</v>
      </c>
      <c r="B16" s="109" t="s">
        <v>158</v>
      </c>
      <c r="C16" s="370" t="s">
        <v>54</v>
      </c>
      <c r="D16" s="372">
        <v>1</v>
      </c>
      <c r="E16" s="130"/>
      <c r="F16" s="373">
        <f t="shared" si="0"/>
        <v>0</v>
      </c>
    </row>
    <row r="17" spans="1:6" ht="15.75" customHeight="1" x14ac:dyDescent="0.2">
      <c r="A17" s="312">
        <f t="shared" si="1"/>
        <v>4</v>
      </c>
      <c r="B17" s="109" t="s">
        <v>167</v>
      </c>
      <c r="C17" s="128" t="s">
        <v>54</v>
      </c>
      <c r="D17" s="127">
        <v>2</v>
      </c>
      <c r="E17" s="373"/>
      <c r="F17" s="373">
        <f t="shared" si="0"/>
        <v>0</v>
      </c>
    </row>
    <row r="18" spans="1:6" ht="15.75" customHeight="1" x14ac:dyDescent="0.2">
      <c r="A18" s="312">
        <f t="shared" si="1"/>
        <v>5</v>
      </c>
      <c r="B18" s="109" t="s">
        <v>222</v>
      </c>
      <c r="C18" s="128" t="s">
        <v>54</v>
      </c>
      <c r="D18" s="127">
        <v>1</v>
      </c>
      <c r="E18" s="373"/>
      <c r="F18" s="373">
        <f t="shared" si="0"/>
        <v>0</v>
      </c>
    </row>
    <row r="19" spans="1:6" ht="15.75" customHeight="1" x14ac:dyDescent="0.2">
      <c r="A19" s="312">
        <f t="shared" si="1"/>
        <v>6</v>
      </c>
      <c r="B19" s="109" t="s">
        <v>147</v>
      </c>
      <c r="C19" s="128" t="s">
        <v>54</v>
      </c>
      <c r="D19" s="127">
        <v>10</v>
      </c>
      <c r="E19" s="373"/>
      <c r="F19" s="373">
        <f t="shared" si="0"/>
        <v>0</v>
      </c>
    </row>
    <row r="20" spans="1:6" ht="15.75" customHeight="1" x14ac:dyDescent="0.2">
      <c r="A20" s="312">
        <f t="shared" si="1"/>
        <v>7</v>
      </c>
      <c r="B20" s="109" t="s">
        <v>275</v>
      </c>
      <c r="C20" s="128" t="s">
        <v>54</v>
      </c>
      <c r="D20" s="127">
        <v>2</v>
      </c>
      <c r="E20" s="373"/>
      <c r="F20" s="373">
        <f t="shared" si="0"/>
        <v>0</v>
      </c>
    </row>
    <row r="21" spans="1:6" ht="15.75" customHeight="1" x14ac:dyDescent="0.2">
      <c r="A21" s="312">
        <f t="shared" si="1"/>
        <v>8</v>
      </c>
      <c r="B21" s="109"/>
      <c r="C21" s="128"/>
      <c r="D21" s="127"/>
      <c r="E21" s="373"/>
      <c r="F21" s="373"/>
    </row>
    <row r="22" spans="1:6" ht="15.75" customHeight="1" x14ac:dyDescent="0.2">
      <c r="A22" s="312">
        <f t="shared" si="1"/>
        <v>9</v>
      </c>
      <c r="B22" s="109"/>
      <c r="C22" s="128"/>
      <c r="D22" s="127"/>
      <c r="E22" s="35"/>
      <c r="F22" s="35"/>
    </row>
    <row r="23" spans="1:6" ht="15.75" customHeight="1" thickBot="1" x14ac:dyDescent="0.25">
      <c r="A23" s="312">
        <f t="shared" si="1"/>
        <v>10</v>
      </c>
      <c r="B23" s="367"/>
      <c r="C23" s="368"/>
      <c r="D23" s="369"/>
      <c r="E23" s="65"/>
      <c r="F23" s="65"/>
    </row>
    <row r="24" spans="1:6" ht="15.75" customHeight="1" thickBot="1" x14ac:dyDescent="0.3">
      <c r="A24" s="513" t="s">
        <v>21</v>
      </c>
      <c r="B24" s="516"/>
      <c r="C24" s="181"/>
      <c r="D24" s="158">
        <f>D6</f>
        <v>1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tr">
        <f>C6</f>
        <v>шт</v>
      </c>
      <c r="D27" s="169">
        <f>D6</f>
        <v>1</v>
      </c>
      <c r="E27" s="168">
        <f>F27/D27</f>
        <v>0</v>
      </c>
      <c r="F27" s="167">
        <f>F11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tr">
        <f>C6</f>
        <v>шт</v>
      </c>
      <c r="D28" s="163">
        <f>D6</f>
        <v>1</v>
      </c>
      <c r="E28" s="162">
        <f>F28/D28</f>
        <v>0</v>
      </c>
      <c r="F28" s="161">
        <f>F24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1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customFormat="1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customFormat="1" ht="15" x14ac:dyDescent="0.25">
      <c r="A41" s="504" t="s">
        <v>251</v>
      </c>
      <c r="B41" s="504"/>
      <c r="C41" s="504"/>
      <c r="D41" s="504"/>
      <c r="E41" s="504"/>
      <c r="F41" s="504"/>
    </row>
    <row r="42" spans="1:8" customFormat="1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customFormat="1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C32:D32"/>
    <mergeCell ref="C31:D31"/>
    <mergeCell ref="A24:B24"/>
    <mergeCell ref="A29:B29"/>
    <mergeCell ref="C1:F1"/>
    <mergeCell ref="A2:B2"/>
    <mergeCell ref="A11:B11"/>
    <mergeCell ref="A3:F3"/>
    <mergeCell ref="C33:D33"/>
    <mergeCell ref="C34:D34"/>
    <mergeCell ref="C35:D35"/>
    <mergeCell ref="C36:D36"/>
    <mergeCell ref="A40:B40"/>
    <mergeCell ref="C40:F40"/>
    <mergeCell ref="A41:B41"/>
    <mergeCell ref="C41:F41"/>
    <mergeCell ref="A43:B43"/>
    <mergeCell ref="C43:F43"/>
    <mergeCell ref="C37:D37"/>
    <mergeCell ref="C38:D3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4" zoomScaleNormal="100" workbookViewId="0">
      <selection activeCell="C44" sqref="C44"/>
    </sheetView>
  </sheetViews>
  <sheetFormatPr defaultRowHeight="12.75" x14ac:dyDescent="0.2"/>
  <cols>
    <col min="1" max="1" width="5.85546875" style="147" customWidth="1"/>
    <col min="2" max="2" width="52.140625" style="147" customWidth="1"/>
    <col min="3" max="3" width="10.42578125" style="147" customWidth="1"/>
    <col min="4" max="4" width="10.28515625" style="147" customWidth="1"/>
    <col min="5" max="5" width="11" style="147" customWidth="1"/>
    <col min="6" max="6" width="14.140625" style="147" customWidth="1"/>
    <col min="7" max="13" width="0" style="147" hidden="1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123</v>
      </c>
      <c r="D2" s="192"/>
      <c r="E2" s="192"/>
      <c r="F2" s="192"/>
    </row>
    <row r="3" spans="1:11" ht="45.75" customHeight="1" x14ac:dyDescent="0.2">
      <c r="A3" s="517" t="str">
        <f>Дц!C92</f>
        <v>Установка и расключение распределительных коробок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x14ac:dyDescent="0.2">
      <c r="A6" s="185">
        <v>1</v>
      </c>
      <c r="B6" s="40" t="str">
        <f>A3</f>
        <v>Установка и расключение распределительных коробок</v>
      </c>
      <c r="C6" s="189" t="s">
        <v>7</v>
      </c>
      <c r="D6" s="188">
        <f>Дц!E92</f>
        <v>125</v>
      </c>
      <c r="E6" s="188"/>
      <c r="F6" s="182">
        <f>D6*E6</f>
        <v>0</v>
      </c>
      <c r="I6" s="147">
        <v>5054.2632000000003</v>
      </c>
      <c r="J6" s="147" t="e">
        <f>(I6-F28)/F11</f>
        <v>#DIV/0!</v>
      </c>
      <c r="K6" s="147" t="e">
        <f>E6*J$6</f>
        <v>#DIV/0!</v>
      </c>
    </row>
    <row r="7" spans="1:11" ht="15.75" customHeight="1" x14ac:dyDescent="0.2">
      <c r="A7" s="185">
        <v>2</v>
      </c>
      <c r="B7" s="33" t="s">
        <v>14</v>
      </c>
      <c r="C7" s="164" t="s">
        <v>14</v>
      </c>
      <c r="D7" s="188"/>
      <c r="E7" s="188"/>
      <c r="F7" s="182"/>
      <c r="K7" s="147" t="e">
        <f>E7*J$6</f>
        <v>#DIV/0!</v>
      </c>
    </row>
    <row r="8" spans="1:11" ht="15.75" customHeight="1" x14ac:dyDescent="0.2">
      <c r="A8" s="185">
        <v>3</v>
      </c>
      <c r="B8" s="33" t="s">
        <v>14</v>
      </c>
      <c r="C8" s="164" t="s">
        <v>14</v>
      </c>
      <c r="D8" s="188"/>
      <c r="E8" s="188"/>
      <c r="F8" s="161"/>
      <c r="K8" s="147" t="e">
        <f>E8*J$6</f>
        <v>#DIV/0!</v>
      </c>
    </row>
    <row r="9" spans="1:11" ht="15.75" customHeight="1" x14ac:dyDescent="0.2">
      <c r="A9" s="185">
        <v>4</v>
      </c>
      <c r="B9" s="40" t="s">
        <v>14</v>
      </c>
      <c r="C9" s="164" t="s">
        <v>14</v>
      </c>
      <c r="D9" s="188"/>
      <c r="E9" s="188"/>
      <c r="F9" s="161"/>
      <c r="K9" s="147" t="e">
        <f>E9*J$6</f>
        <v>#DIV/0!</v>
      </c>
    </row>
    <row r="10" spans="1:11" ht="15.75" customHeight="1" thickBot="1" x14ac:dyDescent="0.25">
      <c r="A10" s="185">
        <v>5</v>
      </c>
      <c r="B10" s="40"/>
      <c r="C10" s="164"/>
      <c r="D10" s="163"/>
      <c r="E10" s="162"/>
      <c r="F10" s="161"/>
      <c r="K10" s="147" t="e">
        <f>E10*J$6</f>
        <v>#DIV/0!</v>
      </c>
    </row>
    <row r="11" spans="1:11" ht="15.75" customHeight="1" thickBot="1" x14ac:dyDescent="0.3">
      <c r="A11" s="513" t="s">
        <v>21</v>
      </c>
      <c r="B11" s="514"/>
      <c r="C11" s="187"/>
      <c r="D11" s="159">
        <f>D6</f>
        <v>125</v>
      </c>
      <c r="E11" s="158">
        <f>F11/D11</f>
        <v>0</v>
      </c>
      <c r="F11" s="157">
        <f>SUM(F6:F10)</f>
        <v>0</v>
      </c>
    </row>
    <row r="12" spans="1:11" ht="15.75" customHeight="1" thickBot="1" x14ac:dyDescent="0.3">
      <c r="A12" s="180"/>
      <c r="B12" s="179"/>
      <c r="C12" s="179"/>
      <c r="D12" s="178"/>
      <c r="E12" s="178"/>
      <c r="F12" s="178"/>
    </row>
    <row r="13" spans="1:11" ht="32.25" thickBot="1" x14ac:dyDescent="0.25">
      <c r="A13" s="177" t="s">
        <v>15</v>
      </c>
      <c r="B13" s="176" t="s">
        <v>22</v>
      </c>
      <c r="C13" s="186" t="s">
        <v>17</v>
      </c>
      <c r="D13" s="174" t="s">
        <v>18</v>
      </c>
      <c r="E13" s="174" t="s">
        <v>19</v>
      </c>
      <c r="F13" s="173" t="s">
        <v>20</v>
      </c>
    </row>
    <row r="14" spans="1:11" ht="15.75" customHeight="1" x14ac:dyDescent="0.2">
      <c r="A14" s="185">
        <v>1</v>
      </c>
      <c r="B14" s="95" t="s">
        <v>107</v>
      </c>
      <c r="C14" s="114" t="s">
        <v>7</v>
      </c>
      <c r="D14" s="230">
        <f>D6</f>
        <v>125</v>
      </c>
      <c r="E14" s="241"/>
      <c r="F14" s="182">
        <f t="shared" ref="F14:F15" si="0">D14*E14</f>
        <v>0</v>
      </c>
    </row>
    <row r="15" spans="1:11" ht="15.75" customHeight="1" x14ac:dyDescent="0.2">
      <c r="A15" s="185">
        <v>2</v>
      </c>
      <c r="B15" s="196" t="s">
        <v>108</v>
      </c>
      <c r="C15" s="195" t="s">
        <v>7</v>
      </c>
      <c r="D15" s="230">
        <f>D14*6</f>
        <v>750</v>
      </c>
      <c r="E15" s="188"/>
      <c r="F15" s="182">
        <f t="shared" si="0"/>
        <v>0</v>
      </c>
    </row>
    <row r="16" spans="1:11" ht="15.75" customHeight="1" x14ac:dyDescent="0.2">
      <c r="A16" s="185">
        <v>3</v>
      </c>
      <c r="B16" s="196"/>
      <c r="C16" s="195"/>
      <c r="D16" s="188"/>
      <c r="E16" s="188"/>
      <c r="F16" s="182"/>
    </row>
    <row r="17" spans="1:6" ht="15.75" customHeight="1" x14ac:dyDescent="0.2">
      <c r="A17" s="185">
        <v>4</v>
      </c>
      <c r="B17" s="196"/>
      <c r="C17" s="195"/>
      <c r="D17" s="188"/>
      <c r="E17" s="188"/>
      <c r="F17" s="182"/>
    </row>
    <row r="18" spans="1:6" ht="15.75" customHeight="1" x14ac:dyDescent="0.2">
      <c r="A18" s="185">
        <v>5</v>
      </c>
      <c r="B18" s="196"/>
      <c r="C18" s="195"/>
      <c r="D18" s="188"/>
      <c r="E18" s="188"/>
      <c r="F18" s="182"/>
    </row>
    <row r="19" spans="1:6" ht="15.75" customHeight="1" x14ac:dyDescent="0.2">
      <c r="A19" s="185">
        <v>6</v>
      </c>
      <c r="B19" s="196"/>
      <c r="C19" s="195"/>
      <c r="D19" s="188"/>
      <c r="E19" s="188"/>
      <c r="F19" s="182"/>
    </row>
    <row r="20" spans="1:6" ht="15.75" customHeight="1" x14ac:dyDescent="0.2">
      <c r="A20" s="185">
        <v>7</v>
      </c>
      <c r="B20" s="196"/>
      <c r="C20" s="195"/>
      <c r="D20" s="188"/>
      <c r="E20" s="188"/>
      <c r="F20" s="182"/>
    </row>
    <row r="21" spans="1:6" ht="15.75" customHeight="1" x14ac:dyDescent="0.2">
      <c r="A21" s="185">
        <v>8</v>
      </c>
      <c r="B21" s="196"/>
      <c r="C21" s="195"/>
      <c r="D21" s="188"/>
      <c r="E21" s="188"/>
      <c r="F21" s="182"/>
    </row>
    <row r="22" spans="1:6" ht="15.75" customHeight="1" x14ac:dyDescent="0.2">
      <c r="A22" s="185">
        <v>9</v>
      </c>
      <c r="B22" s="196"/>
      <c r="C22" s="195"/>
      <c r="D22" s="188"/>
      <c r="E22" s="188"/>
      <c r="F22" s="182"/>
    </row>
    <row r="23" spans="1:6" ht="15.75" customHeight="1" thickBot="1" x14ac:dyDescent="0.25">
      <c r="A23" s="185">
        <v>10</v>
      </c>
      <c r="B23" s="165"/>
      <c r="C23" s="195"/>
      <c r="D23" s="183"/>
      <c r="E23" s="183"/>
      <c r="F23" s="182"/>
    </row>
    <row r="24" spans="1:6" ht="15.75" customHeight="1" thickBot="1" x14ac:dyDescent="0.3">
      <c r="A24" s="513" t="s">
        <v>21</v>
      </c>
      <c r="B24" s="516"/>
      <c r="C24" s="181"/>
      <c r="D24" s="158">
        <f>D6</f>
        <v>125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tr">
        <f>C6</f>
        <v>шт</v>
      </c>
      <c r="D27" s="169">
        <f>D6</f>
        <v>125</v>
      </c>
      <c r="E27" s="168">
        <f>F27/D27</f>
        <v>0</v>
      </c>
      <c r="F27" s="167">
        <f>F11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tr">
        <f>C6</f>
        <v>шт</v>
      </c>
      <c r="D28" s="163">
        <f>D6</f>
        <v>125</v>
      </c>
      <c r="E28" s="162">
        <f>F28/D28</f>
        <v>0</v>
      </c>
      <c r="F28" s="161">
        <f>F24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125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customFormat="1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customFormat="1" ht="15" x14ac:dyDescent="0.25">
      <c r="A41" s="504" t="s">
        <v>251</v>
      </c>
      <c r="B41" s="504"/>
      <c r="C41" s="504"/>
      <c r="D41" s="504"/>
      <c r="E41" s="504"/>
      <c r="F41" s="504"/>
    </row>
    <row r="42" spans="1:8" customFormat="1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customFormat="1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2:D32"/>
    <mergeCell ref="C37:D37"/>
    <mergeCell ref="C38:D38"/>
    <mergeCell ref="C33:D33"/>
    <mergeCell ref="C34:D34"/>
    <mergeCell ref="C35:D35"/>
    <mergeCell ref="C36:D36"/>
    <mergeCell ref="A40:B40"/>
    <mergeCell ref="C40:F40"/>
    <mergeCell ref="A41:B41"/>
    <mergeCell ref="C41:F41"/>
    <mergeCell ref="C1:F1"/>
    <mergeCell ref="A2:B2"/>
    <mergeCell ref="C31:D31"/>
    <mergeCell ref="A11:B11"/>
    <mergeCell ref="A24:B24"/>
    <mergeCell ref="A29:B29"/>
    <mergeCell ref="A3:F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C44" sqref="C44"/>
    </sheetView>
  </sheetViews>
  <sheetFormatPr defaultRowHeight="12.75" x14ac:dyDescent="0.2"/>
  <cols>
    <col min="1" max="1" width="5.85546875" style="147" customWidth="1"/>
    <col min="2" max="2" width="57.85546875" style="147" customWidth="1"/>
    <col min="3" max="3" width="10.42578125" style="147" customWidth="1"/>
    <col min="4" max="4" width="10.28515625" style="147" customWidth="1"/>
    <col min="5" max="5" width="11" style="147" customWidth="1"/>
    <col min="6" max="6" width="14.140625" style="147" customWidth="1"/>
    <col min="7" max="13" width="0" style="147" hidden="1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124</v>
      </c>
      <c r="D2" s="192"/>
      <c r="E2" s="192"/>
      <c r="F2" s="192"/>
    </row>
    <row r="3" spans="1:11" ht="45.75" customHeight="1" x14ac:dyDescent="0.2">
      <c r="A3" s="517" t="str">
        <f>Дц!C93</f>
        <v>Установка и расключение розеток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x14ac:dyDescent="0.2">
      <c r="A6" s="185">
        <v>1</v>
      </c>
      <c r="B6" s="40" t="str">
        <f>A3</f>
        <v>Установка и расключение розеток</v>
      </c>
      <c r="C6" s="189" t="s">
        <v>7</v>
      </c>
      <c r="D6" s="188">
        <f>Дц!E93</f>
        <v>65</v>
      </c>
      <c r="E6" s="188"/>
      <c r="F6" s="182">
        <f>D6*E6</f>
        <v>0</v>
      </c>
      <c r="I6" s="147">
        <v>11312.081928</v>
      </c>
      <c r="J6" s="147" t="e">
        <f>(I6-F28)/F11</f>
        <v>#DIV/0!</v>
      </c>
      <c r="K6" s="147" t="e">
        <f>E6*J$6</f>
        <v>#DIV/0!</v>
      </c>
    </row>
    <row r="7" spans="1:11" ht="15.75" customHeight="1" x14ac:dyDescent="0.2">
      <c r="A7" s="185">
        <v>2</v>
      </c>
      <c r="B7" s="196"/>
      <c r="C7" s="195"/>
      <c r="D7" s="188"/>
      <c r="E7" s="188"/>
      <c r="F7" s="161"/>
    </row>
    <row r="8" spans="1:11" ht="15.75" customHeight="1" x14ac:dyDescent="0.2">
      <c r="A8" s="185">
        <v>3</v>
      </c>
      <c r="B8" s="196"/>
      <c r="C8" s="195"/>
      <c r="D8" s="188"/>
      <c r="E8" s="188"/>
      <c r="F8" s="161"/>
    </row>
    <row r="9" spans="1:11" ht="15.75" customHeight="1" x14ac:dyDescent="0.2">
      <c r="A9" s="185">
        <v>4</v>
      </c>
      <c r="B9" s="196"/>
      <c r="C9" s="195"/>
      <c r="D9" s="188"/>
      <c r="E9" s="188"/>
      <c r="F9" s="161"/>
    </row>
    <row r="10" spans="1:11" ht="15.75" customHeight="1" thickBot="1" x14ac:dyDescent="0.25">
      <c r="A10" s="185">
        <v>5</v>
      </c>
      <c r="B10" s="33" t="s">
        <v>14</v>
      </c>
      <c r="C10" s="164" t="s">
        <v>14</v>
      </c>
      <c r="D10" s="188"/>
      <c r="E10" s="188"/>
      <c r="F10" s="182"/>
      <c r="K10" s="147" t="e">
        <f>E10*J$6</f>
        <v>#DIV/0!</v>
      </c>
    </row>
    <row r="11" spans="1:11" ht="15.75" customHeight="1" thickBot="1" x14ac:dyDescent="0.3">
      <c r="A11" s="513" t="s">
        <v>21</v>
      </c>
      <c r="B11" s="514"/>
      <c r="C11" s="187"/>
      <c r="D11" s="159">
        <f>D6</f>
        <v>65</v>
      </c>
      <c r="E11" s="158">
        <f>F11/D11</f>
        <v>0</v>
      </c>
      <c r="F11" s="157">
        <f>SUM(F6:F10)</f>
        <v>0</v>
      </c>
      <c r="K11" s="147" t="e">
        <f>E11*J$6</f>
        <v>#DIV/0!</v>
      </c>
    </row>
    <row r="12" spans="1:11" ht="15.75" customHeight="1" thickBot="1" x14ac:dyDescent="0.3">
      <c r="A12" s="180"/>
      <c r="B12" s="179"/>
      <c r="C12" s="179"/>
      <c r="D12" s="178"/>
      <c r="E12" s="178"/>
      <c r="F12" s="178"/>
      <c r="K12" s="147" t="e">
        <f>E12*J$6</f>
        <v>#DIV/0!</v>
      </c>
    </row>
    <row r="13" spans="1:11" ht="15.75" customHeight="1" thickBot="1" x14ac:dyDescent="0.25">
      <c r="A13" s="177" t="s">
        <v>15</v>
      </c>
      <c r="B13" s="176" t="s">
        <v>22</v>
      </c>
      <c r="C13" s="186" t="s">
        <v>17</v>
      </c>
      <c r="D13" s="174" t="s">
        <v>18</v>
      </c>
      <c r="E13" s="174" t="s">
        <v>19</v>
      </c>
      <c r="F13" s="173" t="s">
        <v>20</v>
      </c>
      <c r="K13" s="147" t="e">
        <f>E13*J$6</f>
        <v>#VALUE!</v>
      </c>
    </row>
    <row r="14" spans="1:11" ht="15.75" customHeight="1" x14ac:dyDescent="0.2">
      <c r="A14" s="185">
        <v>1</v>
      </c>
      <c r="B14" s="95" t="s">
        <v>109</v>
      </c>
      <c r="C14" s="104" t="s">
        <v>7</v>
      </c>
      <c r="D14" s="231">
        <f>D6</f>
        <v>65</v>
      </c>
      <c r="E14" s="102"/>
      <c r="F14" s="182">
        <f t="shared" ref="F14:F19" si="0">D14*E14</f>
        <v>0</v>
      </c>
    </row>
    <row r="15" spans="1:11" ht="15.75" customHeight="1" x14ac:dyDescent="0.2">
      <c r="A15" s="185">
        <v>2</v>
      </c>
      <c r="B15" s="109" t="s">
        <v>170</v>
      </c>
      <c r="C15" s="128" t="s">
        <v>7</v>
      </c>
      <c r="D15" s="232">
        <f>D14</f>
        <v>65</v>
      </c>
      <c r="E15" s="130"/>
      <c r="F15" s="182">
        <f t="shared" si="0"/>
        <v>0</v>
      </c>
    </row>
    <row r="16" spans="1:11" x14ac:dyDescent="0.2">
      <c r="A16" s="185">
        <v>3</v>
      </c>
      <c r="B16" s="33" t="s">
        <v>156</v>
      </c>
      <c r="C16" s="128" t="s">
        <v>7</v>
      </c>
      <c r="D16" s="232">
        <f>D14</f>
        <v>65</v>
      </c>
      <c r="E16" s="130"/>
      <c r="F16" s="182">
        <f t="shared" si="0"/>
        <v>0</v>
      </c>
    </row>
    <row r="17" spans="1:6" ht="15.75" customHeight="1" x14ac:dyDescent="0.2">
      <c r="A17" s="185">
        <v>4</v>
      </c>
      <c r="B17" s="109" t="s">
        <v>209</v>
      </c>
      <c r="C17" s="128" t="s">
        <v>7</v>
      </c>
      <c r="D17" s="232">
        <f>D14</f>
        <v>65</v>
      </c>
      <c r="E17" s="130"/>
      <c r="F17" s="182">
        <f t="shared" si="0"/>
        <v>0</v>
      </c>
    </row>
    <row r="18" spans="1:6" ht="15.75" customHeight="1" x14ac:dyDescent="0.2">
      <c r="A18" s="185">
        <v>5</v>
      </c>
      <c r="B18" s="33" t="s">
        <v>279</v>
      </c>
      <c r="C18" s="128" t="s">
        <v>7</v>
      </c>
      <c r="D18" s="232">
        <v>4</v>
      </c>
      <c r="E18" s="130"/>
      <c r="F18" s="182">
        <f t="shared" si="0"/>
        <v>0</v>
      </c>
    </row>
    <row r="19" spans="1:6" ht="15.75" customHeight="1" x14ac:dyDescent="0.2">
      <c r="A19" s="185">
        <v>6</v>
      </c>
      <c r="B19" s="33" t="s">
        <v>335</v>
      </c>
      <c r="C19" s="128" t="s">
        <v>7</v>
      </c>
      <c r="D19" s="232">
        <f>D14/2</f>
        <v>33</v>
      </c>
      <c r="E19" s="130"/>
      <c r="F19" s="182">
        <f t="shared" si="0"/>
        <v>0</v>
      </c>
    </row>
    <row r="20" spans="1:6" ht="15.75" customHeight="1" x14ac:dyDescent="0.2">
      <c r="A20" s="185">
        <v>7</v>
      </c>
      <c r="B20" s="33"/>
      <c r="C20" s="128"/>
      <c r="D20" s="232"/>
      <c r="E20" s="130"/>
      <c r="F20" s="182"/>
    </row>
    <row r="21" spans="1:6" ht="15.75" customHeight="1" x14ac:dyDescent="0.2">
      <c r="A21" s="185">
        <v>8</v>
      </c>
      <c r="B21" s="33"/>
      <c r="C21" s="128"/>
      <c r="D21" s="232"/>
      <c r="E21" s="130"/>
      <c r="F21" s="182"/>
    </row>
    <row r="22" spans="1:6" ht="15.75" customHeight="1" x14ac:dyDescent="0.2">
      <c r="A22" s="185">
        <v>9</v>
      </c>
      <c r="B22" s="196"/>
      <c r="C22" s="195"/>
      <c r="D22" s="188"/>
      <c r="E22" s="188"/>
      <c r="F22" s="182"/>
    </row>
    <row r="23" spans="1:6" ht="15.75" customHeight="1" thickBot="1" x14ac:dyDescent="0.25">
      <c r="A23" s="185">
        <v>10</v>
      </c>
      <c r="B23" s="196"/>
      <c r="C23" s="195"/>
      <c r="D23" s="188"/>
      <c r="E23" s="188"/>
      <c r="F23" s="182"/>
    </row>
    <row r="24" spans="1:6" ht="15.75" customHeight="1" thickBot="1" x14ac:dyDescent="0.3">
      <c r="A24" s="513" t="s">
        <v>21</v>
      </c>
      <c r="B24" s="516"/>
      <c r="C24" s="181"/>
      <c r="D24" s="158">
        <f>D6</f>
        <v>65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tr">
        <f>C6</f>
        <v>шт</v>
      </c>
      <c r="D27" s="169">
        <f>D6</f>
        <v>65</v>
      </c>
      <c r="E27" s="168">
        <f>F27/D27</f>
        <v>0</v>
      </c>
      <c r="F27" s="167">
        <f>F11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tr">
        <f>C6</f>
        <v>шт</v>
      </c>
      <c r="D28" s="163">
        <f>D6</f>
        <v>65</v>
      </c>
      <c r="E28" s="162">
        <f>F28/D28</f>
        <v>0</v>
      </c>
      <c r="F28" s="161">
        <f>F24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65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customFormat="1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customFormat="1" ht="15" x14ac:dyDescent="0.25">
      <c r="A41" s="504" t="s">
        <v>251</v>
      </c>
      <c r="B41" s="504"/>
      <c r="C41" s="504"/>
      <c r="D41" s="504"/>
      <c r="E41" s="504"/>
      <c r="F41" s="504"/>
    </row>
    <row r="42" spans="1:8" customFormat="1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customFormat="1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2:D32"/>
    <mergeCell ref="C37:D37"/>
    <mergeCell ref="C38:D38"/>
    <mergeCell ref="C33:D33"/>
    <mergeCell ref="C34:D34"/>
    <mergeCell ref="C35:D35"/>
    <mergeCell ref="C36:D36"/>
    <mergeCell ref="A40:B40"/>
    <mergeCell ref="C40:F40"/>
    <mergeCell ref="A41:B41"/>
    <mergeCell ref="C41:F41"/>
    <mergeCell ref="C1:F1"/>
    <mergeCell ref="A2:B2"/>
    <mergeCell ref="C31:D31"/>
    <mergeCell ref="A11:B11"/>
    <mergeCell ref="A24:B24"/>
    <mergeCell ref="A29:B29"/>
    <mergeCell ref="A3:F3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C44" sqref="C44"/>
    </sheetView>
  </sheetViews>
  <sheetFormatPr defaultRowHeight="12.75" x14ac:dyDescent="0.2"/>
  <cols>
    <col min="1" max="1" width="5.85546875" style="147" customWidth="1"/>
    <col min="2" max="2" width="52.140625" style="147" customWidth="1"/>
    <col min="3" max="3" width="10.42578125" style="147" customWidth="1"/>
    <col min="4" max="4" width="10.28515625" style="147" customWidth="1"/>
    <col min="5" max="5" width="11" style="147" customWidth="1"/>
    <col min="6" max="6" width="14.140625" style="147" customWidth="1"/>
    <col min="7" max="13" width="0" style="147" hidden="1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125</v>
      </c>
      <c r="D2" s="192"/>
      <c r="E2" s="192"/>
      <c r="F2" s="192"/>
    </row>
    <row r="3" spans="1:11" ht="45.75" customHeight="1" x14ac:dyDescent="0.2">
      <c r="A3" s="517" t="str">
        <f>Дц!C91</f>
        <v>Установка  и комутация ЩС3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x14ac:dyDescent="0.2">
      <c r="A6" s="185">
        <v>1</v>
      </c>
      <c r="B6" s="40" t="str">
        <f>A3</f>
        <v>Установка  и комутация ЩС3</v>
      </c>
      <c r="C6" s="189" t="s">
        <v>7</v>
      </c>
      <c r="D6" s="188">
        <f>Дц!E91</f>
        <v>1</v>
      </c>
      <c r="E6" s="188"/>
      <c r="F6" s="182">
        <f>D6*E6</f>
        <v>0</v>
      </c>
      <c r="I6" s="147">
        <v>1237.6494359999999</v>
      </c>
      <c r="J6" s="147" t="e">
        <f>(I6-F28)/F11</f>
        <v>#DIV/0!</v>
      </c>
      <c r="K6" s="147" t="e">
        <f>E6*J$6</f>
        <v>#DIV/0!</v>
      </c>
    </row>
    <row r="7" spans="1:11" ht="15.75" customHeight="1" x14ac:dyDescent="0.2">
      <c r="A7" s="185">
        <f>A6+1</f>
        <v>2</v>
      </c>
      <c r="B7" s="196"/>
      <c r="C7" s="195"/>
      <c r="D7" s="188"/>
      <c r="E7" s="188"/>
      <c r="F7" s="182"/>
    </row>
    <row r="8" spans="1:11" ht="15.75" customHeight="1" x14ac:dyDescent="0.2">
      <c r="A8" s="185">
        <f>A7+1</f>
        <v>3</v>
      </c>
      <c r="B8" s="196"/>
      <c r="C8" s="195"/>
      <c r="D8" s="188"/>
      <c r="E8" s="188"/>
      <c r="F8" s="182"/>
    </row>
    <row r="9" spans="1:11" ht="15.75" customHeight="1" x14ac:dyDescent="0.2">
      <c r="A9" s="185">
        <f>A8+1</f>
        <v>4</v>
      </c>
      <c r="B9" s="196"/>
      <c r="C9" s="195"/>
      <c r="D9" s="188"/>
      <c r="E9" s="188"/>
      <c r="F9" s="182"/>
    </row>
    <row r="10" spans="1:11" ht="15.75" customHeight="1" thickBot="1" x14ac:dyDescent="0.25">
      <c r="A10" s="185">
        <f>A9+1</f>
        <v>5</v>
      </c>
      <c r="B10" s="33" t="s">
        <v>14</v>
      </c>
      <c r="C10" s="164" t="s">
        <v>14</v>
      </c>
      <c r="D10" s="188"/>
      <c r="E10" s="188"/>
      <c r="F10" s="161"/>
      <c r="K10" s="147" t="e">
        <f>E10*J$6</f>
        <v>#DIV/0!</v>
      </c>
    </row>
    <row r="11" spans="1:11" ht="15.75" customHeight="1" thickBot="1" x14ac:dyDescent="0.3">
      <c r="A11" s="513" t="s">
        <v>21</v>
      </c>
      <c r="B11" s="514"/>
      <c r="C11" s="187"/>
      <c r="D11" s="159">
        <f>D6</f>
        <v>1</v>
      </c>
      <c r="E11" s="158">
        <f>F11/D11</f>
        <v>0</v>
      </c>
      <c r="F11" s="157">
        <f>SUM(F6:F10)</f>
        <v>0</v>
      </c>
      <c r="K11" s="147" t="e">
        <f>E11*J$6</f>
        <v>#DIV/0!</v>
      </c>
    </row>
    <row r="12" spans="1:11" ht="15.75" customHeight="1" thickBot="1" x14ac:dyDescent="0.3">
      <c r="A12" s="180"/>
      <c r="B12" s="179"/>
      <c r="C12" s="179"/>
      <c r="D12" s="178"/>
      <c r="E12" s="178"/>
      <c r="F12" s="178"/>
      <c r="K12" s="147" t="e">
        <f>E12*J$6</f>
        <v>#DIV/0!</v>
      </c>
    </row>
    <row r="13" spans="1:11" ht="15.75" customHeight="1" thickBot="1" x14ac:dyDescent="0.25">
      <c r="A13" s="177" t="s">
        <v>15</v>
      </c>
      <c r="B13" s="176" t="s">
        <v>22</v>
      </c>
      <c r="C13" s="186" t="s">
        <v>17</v>
      </c>
      <c r="D13" s="174" t="s">
        <v>18</v>
      </c>
      <c r="E13" s="174" t="s">
        <v>19</v>
      </c>
      <c r="F13" s="173" t="s">
        <v>20</v>
      </c>
      <c r="K13" s="147" t="e">
        <f>E13*J$6</f>
        <v>#VALUE!</v>
      </c>
    </row>
    <row r="14" spans="1:11" ht="15.75" customHeight="1" x14ac:dyDescent="0.2">
      <c r="A14" s="312">
        <v>1</v>
      </c>
      <c r="B14" s="95" t="s">
        <v>223</v>
      </c>
      <c r="C14" s="104" t="s">
        <v>54</v>
      </c>
      <c r="D14" s="231">
        <f>D6</f>
        <v>1</v>
      </c>
      <c r="E14" s="102"/>
      <c r="F14" s="371">
        <f t="shared" ref="F14:F19" si="0">D14*E14</f>
        <v>0</v>
      </c>
    </row>
    <row r="15" spans="1:11" ht="15.75" customHeight="1" x14ac:dyDescent="0.2">
      <c r="A15" s="312">
        <f t="shared" ref="A15:A23" si="1">A14+1</f>
        <v>2</v>
      </c>
      <c r="B15" s="109" t="s">
        <v>159</v>
      </c>
      <c r="C15" s="370" t="s">
        <v>54</v>
      </c>
      <c r="D15" s="372">
        <v>1</v>
      </c>
      <c r="E15" s="130"/>
      <c r="F15" s="373">
        <f t="shared" si="0"/>
        <v>0</v>
      </c>
    </row>
    <row r="16" spans="1:11" x14ac:dyDescent="0.2">
      <c r="A16" s="312">
        <f t="shared" si="1"/>
        <v>3</v>
      </c>
      <c r="B16" s="109" t="s">
        <v>158</v>
      </c>
      <c r="C16" s="370" t="s">
        <v>54</v>
      </c>
      <c r="D16" s="372">
        <v>1</v>
      </c>
      <c r="E16" s="130"/>
      <c r="F16" s="373">
        <f t="shared" si="0"/>
        <v>0</v>
      </c>
    </row>
    <row r="17" spans="1:6" ht="15.75" customHeight="1" x14ac:dyDescent="0.2">
      <c r="A17" s="312">
        <f t="shared" si="1"/>
        <v>4</v>
      </c>
      <c r="B17" s="109" t="s">
        <v>222</v>
      </c>
      <c r="C17" s="128" t="s">
        <v>54</v>
      </c>
      <c r="D17" s="127">
        <v>1</v>
      </c>
      <c r="E17" s="373"/>
      <c r="F17" s="373">
        <f t="shared" si="0"/>
        <v>0</v>
      </c>
    </row>
    <row r="18" spans="1:6" ht="15.75" customHeight="1" x14ac:dyDescent="0.2">
      <c r="A18" s="312">
        <f t="shared" si="1"/>
        <v>5</v>
      </c>
      <c r="B18" s="109" t="s">
        <v>148</v>
      </c>
      <c r="C18" s="128" t="s">
        <v>54</v>
      </c>
      <c r="D18" s="127">
        <v>1</v>
      </c>
      <c r="E18" s="373"/>
      <c r="F18" s="373">
        <f t="shared" si="0"/>
        <v>0</v>
      </c>
    </row>
    <row r="19" spans="1:6" ht="15.75" customHeight="1" x14ac:dyDescent="0.2">
      <c r="A19" s="312">
        <f t="shared" si="1"/>
        <v>6</v>
      </c>
      <c r="B19" s="109" t="s">
        <v>225</v>
      </c>
      <c r="C19" s="128" t="s">
        <v>54</v>
      </c>
      <c r="D19" s="127">
        <v>3</v>
      </c>
      <c r="E19" s="373"/>
      <c r="F19" s="373">
        <f t="shared" si="0"/>
        <v>0</v>
      </c>
    </row>
    <row r="20" spans="1:6" ht="15.75" customHeight="1" x14ac:dyDescent="0.2">
      <c r="A20" s="312">
        <f t="shared" si="1"/>
        <v>7</v>
      </c>
      <c r="B20" s="109"/>
      <c r="C20" s="128"/>
      <c r="D20" s="127"/>
      <c r="E20" s="373"/>
      <c r="F20" s="373"/>
    </row>
    <row r="21" spans="1:6" ht="15.75" customHeight="1" x14ac:dyDescent="0.2">
      <c r="A21" s="312">
        <f t="shared" si="1"/>
        <v>8</v>
      </c>
      <c r="B21" s="109"/>
      <c r="C21" s="128"/>
      <c r="D21" s="127"/>
      <c r="E21" s="373"/>
      <c r="F21" s="373"/>
    </row>
    <row r="22" spans="1:6" ht="15.75" customHeight="1" x14ac:dyDescent="0.2">
      <c r="A22" s="312">
        <f t="shared" si="1"/>
        <v>9</v>
      </c>
      <c r="B22" s="109"/>
      <c r="C22" s="128"/>
      <c r="D22" s="127"/>
      <c r="E22" s="35"/>
      <c r="F22" s="35"/>
    </row>
    <row r="23" spans="1:6" ht="15.75" customHeight="1" thickBot="1" x14ac:dyDescent="0.25">
      <c r="A23" s="312">
        <f t="shared" si="1"/>
        <v>10</v>
      </c>
      <c r="B23" s="367"/>
      <c r="C23" s="368"/>
      <c r="D23" s="369"/>
      <c r="E23" s="65"/>
      <c r="F23" s="65"/>
    </row>
    <row r="24" spans="1:6" ht="15.75" customHeight="1" thickBot="1" x14ac:dyDescent="0.3">
      <c r="A24" s="513" t="s">
        <v>21</v>
      </c>
      <c r="B24" s="516"/>
      <c r="C24" s="181"/>
      <c r="D24" s="158">
        <f>D6</f>
        <v>1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tr">
        <f>C6</f>
        <v>шт</v>
      </c>
      <c r="D27" s="169">
        <f>D6</f>
        <v>1</v>
      </c>
      <c r="E27" s="168">
        <f>F27/D27</f>
        <v>0</v>
      </c>
      <c r="F27" s="167">
        <f>F11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tr">
        <f>C6</f>
        <v>шт</v>
      </c>
      <c r="D28" s="163">
        <f>D6</f>
        <v>1</v>
      </c>
      <c r="E28" s="162">
        <f>F28/D28</f>
        <v>0</v>
      </c>
      <c r="F28" s="161">
        <f>F24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1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customFormat="1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customFormat="1" ht="15" x14ac:dyDescent="0.25">
      <c r="A41" s="504" t="s">
        <v>251</v>
      </c>
      <c r="B41" s="504"/>
      <c r="C41" s="504"/>
      <c r="D41" s="504"/>
      <c r="E41" s="504"/>
      <c r="F41" s="504"/>
    </row>
    <row r="42" spans="1:8" customFormat="1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customFormat="1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3:F3"/>
    <mergeCell ref="C36:D36"/>
    <mergeCell ref="C1:F1"/>
    <mergeCell ref="A2:B2"/>
    <mergeCell ref="A11:B11"/>
    <mergeCell ref="A24:B24"/>
    <mergeCell ref="A29:B29"/>
    <mergeCell ref="C31:D31"/>
    <mergeCell ref="C32:D32"/>
    <mergeCell ref="C33:D33"/>
    <mergeCell ref="C34:D34"/>
    <mergeCell ref="C35:D35"/>
    <mergeCell ref="A43:B43"/>
    <mergeCell ref="C43:F43"/>
    <mergeCell ref="C37:D37"/>
    <mergeCell ref="C38:D38"/>
    <mergeCell ref="A40:B40"/>
    <mergeCell ref="C40:F40"/>
    <mergeCell ref="A41:B41"/>
    <mergeCell ref="C41:F4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C44" sqref="C44"/>
    </sheetView>
  </sheetViews>
  <sheetFormatPr defaultRowHeight="12.75" x14ac:dyDescent="0.2"/>
  <cols>
    <col min="1" max="1" width="5.85546875" style="147" customWidth="1"/>
    <col min="2" max="2" width="52.140625" style="147" customWidth="1"/>
    <col min="3" max="3" width="10.42578125" style="147" customWidth="1"/>
    <col min="4" max="4" width="10.28515625" style="147" customWidth="1"/>
    <col min="5" max="5" width="11" style="147" customWidth="1"/>
    <col min="6" max="6" width="14.140625" style="147" customWidth="1"/>
    <col min="7" max="13" width="0" style="147" hidden="1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126</v>
      </c>
      <c r="D2" s="192"/>
      <c r="E2" s="192"/>
      <c r="F2" s="192"/>
    </row>
    <row r="3" spans="1:11" ht="45.75" customHeight="1" x14ac:dyDescent="0.2">
      <c r="A3" s="517" t="str">
        <f>Дц!C95</f>
        <v>Штробление в полу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x14ac:dyDescent="0.2">
      <c r="A6" s="185">
        <v>1</v>
      </c>
      <c r="B6" s="40" t="str">
        <f>A3</f>
        <v>Штробление в полу</v>
      </c>
      <c r="C6" s="189" t="s">
        <v>5</v>
      </c>
      <c r="D6" s="188">
        <f>Дц!E95</f>
        <v>5.7</v>
      </c>
      <c r="E6" s="188"/>
      <c r="F6" s="182">
        <f>D6*E6</f>
        <v>0</v>
      </c>
      <c r="I6" s="147">
        <v>439.46496000000002</v>
      </c>
      <c r="J6" s="147" t="e">
        <f>(I6-F28)/F11</f>
        <v>#DIV/0!</v>
      </c>
      <c r="K6" s="147" t="e">
        <f>E6*J$6</f>
        <v>#DIV/0!</v>
      </c>
    </row>
    <row r="7" spans="1:11" ht="15.75" customHeight="1" x14ac:dyDescent="0.2">
      <c r="A7" s="185">
        <v>2</v>
      </c>
      <c r="B7" s="33" t="s">
        <v>14</v>
      </c>
      <c r="C7" s="164" t="s">
        <v>14</v>
      </c>
      <c r="D7" s="188"/>
      <c r="E7" s="188"/>
      <c r="F7" s="182"/>
      <c r="K7" s="147" t="e">
        <f>E7*J$6</f>
        <v>#DIV/0!</v>
      </c>
    </row>
    <row r="8" spans="1:11" ht="15.75" customHeight="1" x14ac:dyDescent="0.2">
      <c r="A8" s="185">
        <v>3</v>
      </c>
      <c r="B8" s="33" t="s">
        <v>14</v>
      </c>
      <c r="C8" s="164" t="s">
        <v>14</v>
      </c>
      <c r="D8" s="188"/>
      <c r="E8" s="188"/>
      <c r="F8" s="161"/>
      <c r="K8" s="147" t="e">
        <f>E8*J$6</f>
        <v>#DIV/0!</v>
      </c>
    </row>
    <row r="9" spans="1:11" ht="15.75" customHeight="1" x14ac:dyDescent="0.2">
      <c r="A9" s="185">
        <v>4</v>
      </c>
      <c r="B9" s="40" t="s">
        <v>14</v>
      </c>
      <c r="C9" s="164" t="s">
        <v>14</v>
      </c>
      <c r="D9" s="188"/>
      <c r="E9" s="188"/>
      <c r="F9" s="161"/>
      <c r="K9" s="147" t="e">
        <f>E9*J$6</f>
        <v>#DIV/0!</v>
      </c>
    </row>
    <row r="10" spans="1:11" ht="15.75" customHeight="1" thickBot="1" x14ac:dyDescent="0.25">
      <c r="A10" s="185">
        <v>5</v>
      </c>
      <c r="B10" s="40"/>
      <c r="C10" s="164"/>
      <c r="D10" s="163"/>
      <c r="E10" s="162"/>
      <c r="F10" s="161"/>
      <c r="K10" s="147" t="e">
        <f>E10*J$6</f>
        <v>#DIV/0!</v>
      </c>
    </row>
    <row r="11" spans="1:11" ht="15.75" customHeight="1" thickBot="1" x14ac:dyDescent="0.3">
      <c r="A11" s="513" t="s">
        <v>21</v>
      </c>
      <c r="B11" s="514"/>
      <c r="C11" s="187"/>
      <c r="D11" s="159">
        <f>D6</f>
        <v>5.7</v>
      </c>
      <c r="E11" s="158">
        <f>F11/D11</f>
        <v>0</v>
      </c>
      <c r="F11" s="157">
        <f>SUM(F6:F10)</f>
        <v>0</v>
      </c>
    </row>
    <row r="12" spans="1:11" ht="15.75" customHeight="1" thickBot="1" x14ac:dyDescent="0.3">
      <c r="A12" s="180"/>
      <c r="B12" s="179"/>
      <c r="C12" s="179"/>
      <c r="D12" s="178"/>
      <c r="E12" s="178"/>
      <c r="F12" s="178"/>
    </row>
    <row r="13" spans="1:11" ht="32.25" thickBot="1" x14ac:dyDescent="0.25">
      <c r="A13" s="177" t="s">
        <v>15</v>
      </c>
      <c r="B13" s="176" t="s">
        <v>22</v>
      </c>
      <c r="C13" s="186" t="s">
        <v>17</v>
      </c>
      <c r="D13" s="174" t="s">
        <v>18</v>
      </c>
      <c r="E13" s="174" t="s">
        <v>19</v>
      </c>
      <c r="F13" s="173" t="s">
        <v>20</v>
      </c>
    </row>
    <row r="14" spans="1:11" ht="15.75" customHeight="1" x14ac:dyDescent="0.2">
      <c r="A14" s="312">
        <v>1</v>
      </c>
      <c r="B14" s="95"/>
      <c r="C14" s="104"/>
      <c r="D14" s="231"/>
      <c r="E14" s="102"/>
      <c r="F14" s="371"/>
    </row>
    <row r="15" spans="1:11" ht="15.75" customHeight="1" x14ac:dyDescent="0.2">
      <c r="A15" s="312">
        <v>2</v>
      </c>
      <c r="B15" s="109"/>
      <c r="C15" s="370"/>
      <c r="D15" s="372"/>
      <c r="E15" s="130"/>
      <c r="F15" s="373"/>
    </row>
    <row r="16" spans="1:11" ht="15.75" customHeight="1" x14ac:dyDescent="0.2">
      <c r="A16" s="312">
        <v>3</v>
      </c>
      <c r="B16" s="109"/>
      <c r="C16" s="370"/>
      <c r="D16" s="372"/>
      <c r="E16" s="130"/>
      <c r="F16" s="373"/>
    </row>
    <row r="17" spans="1:6" ht="15.75" customHeight="1" x14ac:dyDescent="0.2">
      <c r="A17" s="312">
        <v>4</v>
      </c>
      <c r="B17" s="109"/>
      <c r="C17" s="128"/>
      <c r="D17" s="127"/>
      <c r="E17" s="373"/>
      <c r="F17" s="373"/>
    </row>
    <row r="18" spans="1:6" ht="15.75" customHeight="1" x14ac:dyDescent="0.2">
      <c r="A18" s="312">
        <v>5</v>
      </c>
      <c r="B18" s="109"/>
      <c r="C18" s="128"/>
      <c r="D18" s="127"/>
      <c r="E18" s="373"/>
      <c r="F18" s="373"/>
    </row>
    <row r="19" spans="1:6" ht="15.75" customHeight="1" x14ac:dyDescent="0.2">
      <c r="A19" s="312">
        <v>6</v>
      </c>
      <c r="B19" s="109"/>
      <c r="C19" s="128"/>
      <c r="D19" s="127"/>
      <c r="E19" s="373"/>
      <c r="F19" s="373"/>
    </row>
    <row r="20" spans="1:6" ht="15.75" customHeight="1" x14ac:dyDescent="0.2">
      <c r="A20" s="312">
        <v>7</v>
      </c>
      <c r="B20" s="109"/>
      <c r="C20" s="128"/>
      <c r="D20" s="127"/>
      <c r="E20" s="373"/>
      <c r="F20" s="373"/>
    </row>
    <row r="21" spans="1:6" ht="15.75" customHeight="1" x14ac:dyDescent="0.2">
      <c r="A21" s="312">
        <v>8</v>
      </c>
      <c r="B21" s="109"/>
      <c r="C21" s="128"/>
      <c r="D21" s="127"/>
      <c r="E21" s="373"/>
      <c r="F21" s="373"/>
    </row>
    <row r="22" spans="1:6" ht="15.75" customHeight="1" x14ac:dyDescent="0.2">
      <c r="A22" s="312">
        <v>9</v>
      </c>
      <c r="B22" s="109"/>
      <c r="C22" s="128"/>
      <c r="D22" s="127"/>
      <c r="E22" s="35"/>
      <c r="F22" s="35"/>
    </row>
    <row r="23" spans="1:6" ht="15.75" customHeight="1" thickBot="1" x14ac:dyDescent="0.25">
      <c r="A23" s="312">
        <v>10</v>
      </c>
      <c r="B23" s="367"/>
      <c r="C23" s="368"/>
      <c r="D23" s="369"/>
      <c r="E23" s="65"/>
      <c r="F23" s="65"/>
    </row>
    <row r="24" spans="1:6" ht="15.75" customHeight="1" thickBot="1" x14ac:dyDescent="0.3">
      <c r="A24" s="513" t="s">
        <v>21</v>
      </c>
      <c r="B24" s="529"/>
      <c r="C24" s="203"/>
      <c r="D24" s="202">
        <f>D6</f>
        <v>5.7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tr">
        <f>C6</f>
        <v>мп</v>
      </c>
      <c r="D27" s="169">
        <f>D6</f>
        <v>5.7</v>
      </c>
      <c r="E27" s="168">
        <f>F27/D27</f>
        <v>0</v>
      </c>
      <c r="F27" s="167">
        <f>F11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tr">
        <f>C6</f>
        <v>мп</v>
      </c>
      <c r="D28" s="163">
        <f>D6</f>
        <v>5.7</v>
      </c>
      <c r="E28" s="162">
        <f>F28/D28</f>
        <v>0</v>
      </c>
      <c r="F28" s="161">
        <f>F24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5.7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customFormat="1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customFormat="1" ht="15" x14ac:dyDescent="0.25">
      <c r="A41" s="504" t="s">
        <v>251</v>
      </c>
      <c r="B41" s="504"/>
      <c r="C41" s="504"/>
      <c r="D41" s="504"/>
      <c r="E41" s="504"/>
      <c r="F41" s="504"/>
    </row>
    <row r="42" spans="1:8" customFormat="1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customFormat="1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2:D32"/>
    <mergeCell ref="C37:D37"/>
    <mergeCell ref="C38:D38"/>
    <mergeCell ref="C33:D33"/>
    <mergeCell ref="C34:D34"/>
    <mergeCell ref="C35:D35"/>
    <mergeCell ref="C36:D36"/>
    <mergeCell ref="A40:B40"/>
    <mergeCell ref="C40:F40"/>
    <mergeCell ref="A41:B41"/>
    <mergeCell ref="C41:F41"/>
    <mergeCell ref="C1:F1"/>
    <mergeCell ref="A2:B2"/>
    <mergeCell ref="C31:D31"/>
    <mergeCell ref="A11:B11"/>
    <mergeCell ref="A24:B24"/>
    <mergeCell ref="A29:B29"/>
    <mergeCell ref="A3:F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C44" sqref="C44"/>
    </sheetView>
  </sheetViews>
  <sheetFormatPr defaultRowHeight="12.75" x14ac:dyDescent="0.2"/>
  <cols>
    <col min="1" max="1" width="5.85546875" style="147" customWidth="1"/>
    <col min="2" max="2" width="52.140625" style="147" customWidth="1"/>
    <col min="3" max="3" width="10.42578125" style="147" customWidth="1"/>
    <col min="4" max="4" width="10.28515625" style="147" customWidth="1"/>
    <col min="5" max="5" width="11" style="147" customWidth="1"/>
    <col min="6" max="6" width="14.140625" style="147" customWidth="1"/>
    <col min="7" max="13" width="0" style="147" hidden="1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127</v>
      </c>
      <c r="D2" s="192"/>
      <c r="E2" s="192"/>
      <c r="F2" s="192"/>
    </row>
    <row r="3" spans="1:11" ht="45.75" customHeight="1" x14ac:dyDescent="0.2">
      <c r="A3" s="517" t="str">
        <f>Дц!C96</f>
        <v>Пусконаладочные работы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x14ac:dyDescent="0.2">
      <c r="A6" s="185">
        <v>1</v>
      </c>
      <c r="B6" s="40" t="str">
        <f>A3</f>
        <v>Пусконаладочные работы</v>
      </c>
      <c r="C6" s="189" t="s">
        <v>7</v>
      </c>
      <c r="D6" s="188">
        <f>Дц!E96</f>
        <v>1</v>
      </c>
      <c r="E6" s="188"/>
      <c r="F6" s="182">
        <f>D6*E6</f>
        <v>0</v>
      </c>
      <c r="I6" s="147">
        <v>520.20000000000005</v>
      </c>
      <c r="J6" s="147" t="e">
        <f>(I6-F28)/F11</f>
        <v>#DIV/0!</v>
      </c>
      <c r="K6" s="147" t="e">
        <f>E6*J$6</f>
        <v>#DIV/0!</v>
      </c>
    </row>
    <row r="7" spans="1:11" ht="15.75" customHeight="1" x14ac:dyDescent="0.2">
      <c r="A7" s="185">
        <v>2</v>
      </c>
      <c r="B7" s="33" t="s">
        <v>14</v>
      </c>
      <c r="C7" s="164" t="s">
        <v>14</v>
      </c>
      <c r="D7" s="188"/>
      <c r="E7" s="188"/>
      <c r="F7" s="182"/>
      <c r="K7" s="147" t="e">
        <f>E7*J$6</f>
        <v>#DIV/0!</v>
      </c>
    </row>
    <row r="8" spans="1:11" ht="15.75" customHeight="1" x14ac:dyDescent="0.2">
      <c r="A8" s="185">
        <v>3</v>
      </c>
      <c r="B8" s="33" t="s">
        <v>14</v>
      </c>
      <c r="C8" s="164" t="s">
        <v>14</v>
      </c>
      <c r="D8" s="188"/>
      <c r="E8" s="188"/>
      <c r="F8" s="161"/>
      <c r="K8" s="147" t="e">
        <f>E8*J$6</f>
        <v>#DIV/0!</v>
      </c>
    </row>
    <row r="9" spans="1:11" ht="15.75" customHeight="1" x14ac:dyDescent="0.2">
      <c r="A9" s="185">
        <v>4</v>
      </c>
      <c r="B9" s="40" t="s">
        <v>14</v>
      </c>
      <c r="C9" s="164" t="s">
        <v>14</v>
      </c>
      <c r="D9" s="188"/>
      <c r="E9" s="188"/>
      <c r="F9" s="161"/>
      <c r="K9" s="147" t="e">
        <f>E9*J$6</f>
        <v>#DIV/0!</v>
      </c>
    </row>
    <row r="10" spans="1:11" ht="15.75" customHeight="1" thickBot="1" x14ac:dyDescent="0.25">
      <c r="A10" s="185">
        <v>5</v>
      </c>
      <c r="B10" s="40"/>
      <c r="C10" s="164"/>
      <c r="D10" s="163"/>
      <c r="E10" s="162"/>
      <c r="F10" s="161"/>
      <c r="K10" s="147" t="e">
        <f>E10*J$6</f>
        <v>#DIV/0!</v>
      </c>
    </row>
    <row r="11" spans="1:11" ht="15.75" customHeight="1" thickBot="1" x14ac:dyDescent="0.3">
      <c r="A11" s="513" t="s">
        <v>21</v>
      </c>
      <c r="B11" s="514"/>
      <c r="C11" s="187"/>
      <c r="D11" s="159">
        <f>D6</f>
        <v>1</v>
      </c>
      <c r="E11" s="158">
        <f>F11/D11</f>
        <v>0</v>
      </c>
      <c r="F11" s="157">
        <f>SUM(F6:F10)</f>
        <v>0</v>
      </c>
    </row>
    <row r="12" spans="1:11" ht="15.75" customHeight="1" thickBot="1" x14ac:dyDescent="0.3">
      <c r="A12" s="180"/>
      <c r="B12" s="179"/>
      <c r="C12" s="179"/>
      <c r="D12" s="178"/>
      <c r="E12" s="178"/>
      <c r="F12" s="178"/>
    </row>
    <row r="13" spans="1:11" ht="32.25" thickBot="1" x14ac:dyDescent="0.25">
      <c r="A13" s="177" t="s">
        <v>15</v>
      </c>
      <c r="B13" s="176" t="s">
        <v>22</v>
      </c>
      <c r="C13" s="186" t="s">
        <v>17</v>
      </c>
      <c r="D13" s="174" t="s">
        <v>18</v>
      </c>
      <c r="E13" s="174" t="s">
        <v>19</v>
      </c>
      <c r="F13" s="173" t="s">
        <v>20</v>
      </c>
    </row>
    <row r="14" spans="1:11" ht="15.75" customHeight="1" x14ac:dyDescent="0.2">
      <c r="A14" s="185">
        <v>1</v>
      </c>
      <c r="B14" s="196"/>
      <c r="C14" s="195"/>
      <c r="D14" s="188"/>
      <c r="E14" s="102"/>
      <c r="F14" s="182"/>
    </row>
    <row r="15" spans="1:11" ht="15.75" customHeight="1" x14ac:dyDescent="0.2">
      <c r="A15" s="185">
        <v>2</v>
      </c>
      <c r="B15" s="196"/>
      <c r="C15" s="195"/>
      <c r="D15" s="188"/>
      <c r="E15" s="168"/>
      <c r="F15" s="182"/>
    </row>
    <row r="16" spans="1:11" ht="15.75" customHeight="1" x14ac:dyDescent="0.2">
      <c r="A16" s="185">
        <v>3</v>
      </c>
      <c r="B16" s="196"/>
      <c r="C16" s="195"/>
      <c r="D16" s="188"/>
      <c r="E16" s="168"/>
      <c r="F16" s="182"/>
    </row>
    <row r="17" spans="1:6" ht="15.75" customHeight="1" x14ac:dyDescent="0.2">
      <c r="A17" s="185">
        <v>4</v>
      </c>
      <c r="B17" s="196"/>
      <c r="C17" s="195"/>
      <c r="D17" s="188"/>
      <c r="E17" s="168"/>
      <c r="F17" s="182"/>
    </row>
    <row r="18" spans="1:6" ht="15.75" customHeight="1" x14ac:dyDescent="0.2">
      <c r="A18" s="185">
        <v>5</v>
      </c>
      <c r="B18" s="196"/>
      <c r="C18" s="195"/>
      <c r="D18" s="188"/>
      <c r="E18" s="168"/>
      <c r="F18" s="182"/>
    </row>
    <row r="19" spans="1:6" ht="15.75" customHeight="1" x14ac:dyDescent="0.2">
      <c r="A19" s="185">
        <v>6</v>
      </c>
      <c r="B19" s="196"/>
      <c r="C19" s="195"/>
      <c r="D19" s="188"/>
      <c r="E19" s="168"/>
      <c r="F19" s="182"/>
    </row>
    <row r="20" spans="1:6" ht="15.75" customHeight="1" x14ac:dyDescent="0.2">
      <c r="A20" s="185">
        <v>7</v>
      </c>
      <c r="B20" s="196"/>
      <c r="C20" s="195"/>
      <c r="D20" s="188"/>
      <c r="E20" s="188"/>
      <c r="F20" s="182"/>
    </row>
    <row r="21" spans="1:6" ht="15.75" customHeight="1" x14ac:dyDescent="0.2">
      <c r="A21" s="185">
        <v>8</v>
      </c>
      <c r="B21" s="196"/>
      <c r="C21" s="195"/>
      <c r="D21" s="188"/>
      <c r="E21" s="188"/>
      <c r="F21" s="182"/>
    </row>
    <row r="22" spans="1:6" ht="15.75" customHeight="1" x14ac:dyDescent="0.2">
      <c r="A22" s="185">
        <v>9</v>
      </c>
      <c r="B22" s="111"/>
      <c r="C22" s="112"/>
      <c r="D22" s="113"/>
      <c r="E22" s="188"/>
      <c r="F22" s="182"/>
    </row>
    <row r="23" spans="1:6" ht="15.75" customHeight="1" thickBot="1" x14ac:dyDescent="0.25">
      <c r="A23" s="185">
        <v>10</v>
      </c>
      <c r="B23" s="115"/>
      <c r="C23" s="116"/>
      <c r="D23" s="117"/>
      <c r="E23" s="183"/>
      <c r="F23" s="182"/>
    </row>
    <row r="24" spans="1:6" ht="15.75" customHeight="1" thickBot="1" x14ac:dyDescent="0.3">
      <c r="A24" s="513" t="s">
        <v>21</v>
      </c>
      <c r="B24" s="529"/>
      <c r="C24" s="203"/>
      <c r="D24" s="202">
        <f>D6</f>
        <v>1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tr">
        <f>C6</f>
        <v>шт</v>
      </c>
      <c r="D27" s="169">
        <f>D6</f>
        <v>1</v>
      </c>
      <c r="E27" s="168">
        <f>F27/D27</f>
        <v>0</v>
      </c>
      <c r="F27" s="167">
        <f>F11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tr">
        <f>C6</f>
        <v>шт</v>
      </c>
      <c r="D28" s="163">
        <f>D6</f>
        <v>1</v>
      </c>
      <c r="E28" s="162">
        <f>F28/D28</f>
        <v>0</v>
      </c>
      <c r="F28" s="161">
        <f>F24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1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customFormat="1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customFormat="1" ht="15" x14ac:dyDescent="0.25">
      <c r="A41" s="504" t="s">
        <v>251</v>
      </c>
      <c r="B41" s="504"/>
      <c r="C41" s="504"/>
      <c r="D41" s="504"/>
      <c r="E41" s="504"/>
      <c r="F41" s="504"/>
    </row>
    <row r="42" spans="1:8" customFormat="1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customFormat="1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2:D32"/>
    <mergeCell ref="C37:D37"/>
    <mergeCell ref="C38:D38"/>
    <mergeCell ref="C33:D33"/>
    <mergeCell ref="C34:D34"/>
    <mergeCell ref="C35:D35"/>
    <mergeCell ref="C36:D36"/>
    <mergeCell ref="A40:B40"/>
    <mergeCell ref="C40:F40"/>
    <mergeCell ref="A41:B41"/>
    <mergeCell ref="C41:F41"/>
    <mergeCell ref="C1:F1"/>
    <mergeCell ref="A2:B2"/>
    <mergeCell ref="C31:D31"/>
    <mergeCell ref="A11:B11"/>
    <mergeCell ref="A24:B24"/>
    <mergeCell ref="A29:B29"/>
    <mergeCell ref="A3:F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4" zoomScaleNormal="100" workbookViewId="0">
      <selection activeCell="C44" sqref="C44"/>
    </sheetView>
  </sheetViews>
  <sheetFormatPr defaultRowHeight="12.75" x14ac:dyDescent="0.2"/>
  <cols>
    <col min="1" max="1" width="5.85546875" style="147" customWidth="1"/>
    <col min="2" max="2" width="52.140625" style="147" customWidth="1"/>
    <col min="3" max="3" width="10.42578125" style="147" customWidth="1"/>
    <col min="4" max="4" width="10.28515625" style="147" customWidth="1"/>
    <col min="5" max="5" width="11" style="147" customWidth="1"/>
    <col min="6" max="6" width="14.140625" style="147" customWidth="1"/>
    <col min="7" max="13" width="0" style="147" hidden="1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128</v>
      </c>
      <c r="D2" s="192"/>
      <c r="E2" s="192"/>
      <c r="F2" s="192"/>
    </row>
    <row r="3" spans="1:11" ht="45.75" customHeight="1" x14ac:dyDescent="0.2">
      <c r="A3" s="517" t="str">
        <f>Дц!C97</f>
        <v>Проверка сопротивления и изоляции с выдачей протоколов замера сопротилений и акты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ht="25.5" x14ac:dyDescent="0.2">
      <c r="A6" s="185">
        <v>1</v>
      </c>
      <c r="B6" s="40" t="str">
        <f>A3</f>
        <v>Проверка сопротивления и изоляции с выдачей протоколов замера сопротилений и акты</v>
      </c>
      <c r="C6" s="189" t="s">
        <v>7</v>
      </c>
      <c r="D6" s="188">
        <f>Дц!E97</f>
        <v>1</v>
      </c>
      <c r="E6" s="188"/>
      <c r="F6" s="182">
        <f>D6*E6</f>
        <v>0</v>
      </c>
      <c r="I6" s="147">
        <v>2080.8000000000002</v>
      </c>
      <c r="J6" s="147" t="e">
        <f>(I6-F28)/F11</f>
        <v>#DIV/0!</v>
      </c>
      <c r="K6" s="147" t="e">
        <f>E6*J$6</f>
        <v>#DIV/0!</v>
      </c>
    </row>
    <row r="7" spans="1:11" ht="15.75" customHeight="1" x14ac:dyDescent="0.2">
      <c r="A7" s="185">
        <v>2</v>
      </c>
      <c r="B7" s="33" t="s">
        <v>14</v>
      </c>
      <c r="C7" s="164" t="s">
        <v>14</v>
      </c>
      <c r="D7" s="188"/>
      <c r="E7" s="188"/>
      <c r="F7" s="182"/>
      <c r="K7" s="147" t="e">
        <f>E7*J$6</f>
        <v>#DIV/0!</v>
      </c>
    </row>
    <row r="8" spans="1:11" ht="15.75" customHeight="1" x14ac:dyDescent="0.2">
      <c r="A8" s="185">
        <v>3</v>
      </c>
      <c r="B8" s="33" t="s">
        <v>14</v>
      </c>
      <c r="C8" s="164" t="s">
        <v>14</v>
      </c>
      <c r="D8" s="188"/>
      <c r="E8" s="188"/>
      <c r="F8" s="161"/>
      <c r="K8" s="147" t="e">
        <f>E8*J$6</f>
        <v>#DIV/0!</v>
      </c>
    </row>
    <row r="9" spans="1:11" ht="15.75" customHeight="1" x14ac:dyDescent="0.2">
      <c r="A9" s="185">
        <v>4</v>
      </c>
      <c r="B9" s="40" t="s">
        <v>14</v>
      </c>
      <c r="C9" s="164" t="s">
        <v>14</v>
      </c>
      <c r="D9" s="188"/>
      <c r="E9" s="188"/>
      <c r="F9" s="161"/>
      <c r="K9" s="147" t="e">
        <f>E9*J$6</f>
        <v>#DIV/0!</v>
      </c>
    </row>
    <row r="10" spans="1:11" ht="15.75" customHeight="1" thickBot="1" x14ac:dyDescent="0.25">
      <c r="A10" s="185">
        <v>5</v>
      </c>
      <c r="B10" s="40"/>
      <c r="C10" s="164"/>
      <c r="D10" s="163"/>
      <c r="E10" s="162"/>
      <c r="F10" s="161"/>
      <c r="K10" s="147" t="e">
        <f>E10*J$6</f>
        <v>#DIV/0!</v>
      </c>
    </row>
    <row r="11" spans="1:11" ht="15.75" customHeight="1" thickBot="1" x14ac:dyDescent="0.3">
      <c r="A11" s="513" t="s">
        <v>21</v>
      </c>
      <c r="B11" s="514"/>
      <c r="C11" s="187"/>
      <c r="D11" s="159">
        <f>D6</f>
        <v>1</v>
      </c>
      <c r="E11" s="158">
        <f>F11/D11</f>
        <v>0</v>
      </c>
      <c r="F11" s="157">
        <f>SUM(F6:F10)</f>
        <v>0</v>
      </c>
    </row>
    <row r="12" spans="1:11" ht="15.75" customHeight="1" thickBot="1" x14ac:dyDescent="0.3">
      <c r="A12" s="180"/>
      <c r="B12" s="179"/>
      <c r="C12" s="179"/>
      <c r="D12" s="178"/>
      <c r="E12" s="178"/>
      <c r="F12" s="178"/>
    </row>
    <row r="13" spans="1:11" ht="32.25" thickBot="1" x14ac:dyDescent="0.25">
      <c r="A13" s="177" t="s">
        <v>15</v>
      </c>
      <c r="B13" s="176" t="s">
        <v>22</v>
      </c>
      <c r="C13" s="186" t="s">
        <v>17</v>
      </c>
      <c r="D13" s="174" t="s">
        <v>18</v>
      </c>
      <c r="E13" s="174" t="s">
        <v>19</v>
      </c>
      <c r="F13" s="173" t="s">
        <v>20</v>
      </c>
    </row>
    <row r="14" spans="1:11" ht="15.75" customHeight="1" x14ac:dyDescent="0.2">
      <c r="A14" s="312">
        <v>1</v>
      </c>
      <c r="B14" s="95"/>
      <c r="C14" s="104"/>
      <c r="D14" s="231"/>
      <c r="E14" s="102"/>
      <c r="F14" s="371"/>
    </row>
    <row r="15" spans="1:11" ht="15.75" customHeight="1" x14ac:dyDescent="0.2">
      <c r="A15" s="312">
        <v>2</v>
      </c>
      <c r="B15" s="109"/>
      <c r="C15" s="370"/>
      <c r="D15" s="372"/>
      <c r="E15" s="130"/>
      <c r="F15" s="373"/>
    </row>
    <row r="16" spans="1:11" ht="15.75" customHeight="1" x14ac:dyDescent="0.2">
      <c r="A16" s="312">
        <v>3</v>
      </c>
      <c r="B16" s="109"/>
      <c r="C16" s="370"/>
      <c r="D16" s="372"/>
      <c r="E16" s="130"/>
      <c r="F16" s="373"/>
    </row>
    <row r="17" spans="1:6" ht="15.75" customHeight="1" x14ac:dyDescent="0.2">
      <c r="A17" s="312">
        <v>4</v>
      </c>
      <c r="B17" s="109"/>
      <c r="C17" s="128"/>
      <c r="D17" s="127"/>
      <c r="E17" s="373"/>
      <c r="F17" s="373"/>
    </row>
    <row r="18" spans="1:6" ht="15.75" customHeight="1" x14ac:dyDescent="0.2">
      <c r="A18" s="312">
        <v>5</v>
      </c>
      <c r="B18" s="109"/>
      <c r="C18" s="128"/>
      <c r="D18" s="127"/>
      <c r="E18" s="373"/>
      <c r="F18" s="373"/>
    </row>
    <row r="19" spans="1:6" ht="15.75" customHeight="1" x14ac:dyDescent="0.2">
      <c r="A19" s="312">
        <v>6</v>
      </c>
      <c r="B19" s="109"/>
      <c r="C19" s="128"/>
      <c r="D19" s="127"/>
      <c r="E19" s="373"/>
      <c r="F19" s="373"/>
    </row>
    <row r="20" spans="1:6" ht="15.75" customHeight="1" x14ac:dyDescent="0.2">
      <c r="A20" s="312">
        <v>7</v>
      </c>
      <c r="B20" s="109"/>
      <c r="C20" s="128"/>
      <c r="D20" s="127"/>
      <c r="E20" s="373"/>
      <c r="F20" s="373"/>
    </row>
    <row r="21" spans="1:6" ht="15.75" customHeight="1" x14ac:dyDescent="0.2">
      <c r="A21" s="312">
        <v>8</v>
      </c>
      <c r="B21" s="109"/>
      <c r="C21" s="128"/>
      <c r="D21" s="127"/>
      <c r="E21" s="373"/>
      <c r="F21" s="373"/>
    </row>
    <row r="22" spans="1:6" ht="15.75" customHeight="1" x14ac:dyDescent="0.2">
      <c r="A22" s="312">
        <v>9</v>
      </c>
      <c r="B22" s="109"/>
      <c r="C22" s="128"/>
      <c r="D22" s="127"/>
      <c r="E22" s="35"/>
      <c r="F22" s="35"/>
    </row>
    <row r="23" spans="1:6" ht="15.75" customHeight="1" thickBot="1" x14ac:dyDescent="0.25">
      <c r="A23" s="312">
        <v>10</v>
      </c>
      <c r="B23" s="367"/>
      <c r="C23" s="368"/>
      <c r="D23" s="369"/>
      <c r="E23" s="65"/>
      <c r="F23" s="65"/>
    </row>
    <row r="24" spans="1:6" ht="15.75" customHeight="1" thickBot="1" x14ac:dyDescent="0.3">
      <c r="A24" s="513" t="s">
        <v>21</v>
      </c>
      <c r="B24" s="529"/>
      <c r="C24" s="203"/>
      <c r="D24" s="202">
        <f>D6</f>
        <v>1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tr">
        <f>C6</f>
        <v>шт</v>
      </c>
      <c r="D27" s="169">
        <f>D6</f>
        <v>1</v>
      </c>
      <c r="E27" s="168">
        <f>F27/D27</f>
        <v>0</v>
      </c>
      <c r="F27" s="167">
        <f>F11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tr">
        <f>C6</f>
        <v>шт</v>
      </c>
      <c r="D28" s="163">
        <f>D6</f>
        <v>1</v>
      </c>
      <c r="E28" s="162">
        <f>F28/D28</f>
        <v>0</v>
      </c>
      <c r="F28" s="161">
        <f>F24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1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customFormat="1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customFormat="1" ht="15" x14ac:dyDescent="0.25">
      <c r="A41" s="504" t="s">
        <v>251</v>
      </c>
      <c r="B41" s="504"/>
      <c r="C41" s="504"/>
      <c r="D41" s="504"/>
      <c r="E41" s="504"/>
      <c r="F41" s="504"/>
    </row>
    <row r="42" spans="1:8" customFormat="1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customFormat="1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2:D32"/>
    <mergeCell ref="C37:D37"/>
    <mergeCell ref="C38:D38"/>
    <mergeCell ref="C33:D33"/>
    <mergeCell ref="C34:D34"/>
    <mergeCell ref="C35:D35"/>
    <mergeCell ref="C36:D36"/>
    <mergeCell ref="A40:B40"/>
    <mergeCell ref="C40:F40"/>
    <mergeCell ref="A41:B41"/>
    <mergeCell ref="C41:F41"/>
    <mergeCell ref="C1:F1"/>
    <mergeCell ref="A2:B2"/>
    <mergeCell ref="C31:D31"/>
    <mergeCell ref="A11:B11"/>
    <mergeCell ref="A24:B24"/>
    <mergeCell ref="A29:B29"/>
    <mergeCell ref="A3:F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C44" sqref="C44"/>
    </sheetView>
  </sheetViews>
  <sheetFormatPr defaultRowHeight="12.75" x14ac:dyDescent="0.2"/>
  <cols>
    <col min="1" max="1" width="5.85546875" customWidth="1"/>
    <col min="2" max="2" width="52.140625" customWidth="1"/>
    <col min="3" max="3" width="10.42578125" customWidth="1"/>
    <col min="4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129</v>
      </c>
      <c r="D2" s="24"/>
      <c r="E2" s="24"/>
      <c r="F2" s="24"/>
    </row>
    <row r="3" spans="1:11" ht="45.75" customHeight="1" x14ac:dyDescent="0.2">
      <c r="A3" s="506" t="str">
        <f>Дц!C86</f>
        <v>Расключение ИБП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2">
        <v>1</v>
      </c>
      <c r="B6" s="40" t="str">
        <f>A3</f>
        <v>Расключение ИБП</v>
      </c>
      <c r="C6" s="34" t="s">
        <v>7</v>
      </c>
      <c r="D6" s="35">
        <f>Дц!E86</f>
        <v>4</v>
      </c>
      <c r="E6" s="35"/>
      <c r="F6" s="36">
        <f>D6*E6</f>
        <v>0</v>
      </c>
      <c r="I6">
        <v>624.24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2">
        <v>2</v>
      </c>
      <c r="B7" s="33" t="s">
        <v>14</v>
      </c>
      <c r="C7" s="38" t="s">
        <v>14</v>
      </c>
      <c r="D7" s="35"/>
      <c r="E7" s="35"/>
      <c r="F7" s="36"/>
      <c r="K7" t="e">
        <f>E7*J$6</f>
        <v>#DIV/0!</v>
      </c>
    </row>
    <row r="8" spans="1:11" ht="15.75" customHeight="1" x14ac:dyDescent="0.2">
      <c r="A8" s="3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4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312">
        <v>1</v>
      </c>
      <c r="B14" s="95"/>
      <c r="C14" s="104"/>
      <c r="D14" s="231"/>
      <c r="E14" s="102"/>
      <c r="F14" s="371"/>
    </row>
    <row r="15" spans="1:11" ht="15.75" customHeight="1" x14ac:dyDescent="0.2">
      <c r="A15" s="312">
        <v>2</v>
      </c>
      <c r="B15" s="109"/>
      <c r="C15" s="370"/>
      <c r="D15" s="372"/>
      <c r="E15" s="130"/>
      <c r="F15" s="373"/>
    </row>
    <row r="16" spans="1:11" ht="15.75" customHeight="1" x14ac:dyDescent="0.2">
      <c r="A16" s="312">
        <v>3</v>
      </c>
      <c r="B16" s="109"/>
      <c r="C16" s="370"/>
      <c r="D16" s="372"/>
      <c r="E16" s="130"/>
      <c r="F16" s="373"/>
    </row>
    <row r="17" spans="1:6" ht="15.75" customHeight="1" x14ac:dyDescent="0.2">
      <c r="A17" s="312">
        <v>4</v>
      </c>
      <c r="B17" s="109"/>
      <c r="C17" s="128"/>
      <c r="D17" s="127"/>
      <c r="E17" s="373"/>
      <c r="F17" s="373"/>
    </row>
    <row r="18" spans="1:6" ht="15.75" customHeight="1" x14ac:dyDescent="0.2">
      <c r="A18" s="312">
        <v>5</v>
      </c>
      <c r="B18" s="109"/>
      <c r="C18" s="128"/>
      <c r="D18" s="127"/>
      <c r="E18" s="373"/>
      <c r="F18" s="373"/>
    </row>
    <row r="19" spans="1:6" ht="15.75" customHeight="1" x14ac:dyDescent="0.2">
      <c r="A19" s="312">
        <v>6</v>
      </c>
      <c r="B19" s="109"/>
      <c r="C19" s="128"/>
      <c r="D19" s="127"/>
      <c r="E19" s="373"/>
      <c r="F19" s="373"/>
    </row>
    <row r="20" spans="1:6" ht="15.75" customHeight="1" x14ac:dyDescent="0.2">
      <c r="A20" s="312">
        <v>7</v>
      </c>
      <c r="B20" s="109"/>
      <c r="C20" s="128"/>
      <c r="D20" s="127"/>
      <c r="E20" s="373"/>
      <c r="F20" s="373"/>
    </row>
    <row r="21" spans="1:6" ht="15.75" customHeight="1" x14ac:dyDescent="0.2">
      <c r="A21" s="312">
        <v>8</v>
      </c>
      <c r="B21" s="109"/>
      <c r="C21" s="128"/>
      <c r="D21" s="127"/>
      <c r="E21" s="373"/>
      <c r="F21" s="373"/>
    </row>
    <row r="22" spans="1:6" ht="15.75" customHeight="1" x14ac:dyDescent="0.2">
      <c r="A22" s="312">
        <v>9</v>
      </c>
      <c r="B22" s="109"/>
      <c r="C22" s="128"/>
      <c r="D22" s="127"/>
      <c r="E22" s="35"/>
      <c r="F22" s="35"/>
    </row>
    <row r="23" spans="1:6" ht="15.75" customHeight="1" thickBot="1" x14ac:dyDescent="0.25">
      <c r="A23" s="312">
        <v>10</v>
      </c>
      <c r="B23" s="367"/>
      <c r="C23" s="368"/>
      <c r="D23" s="369"/>
      <c r="E23" s="65"/>
      <c r="F23" s="65"/>
    </row>
    <row r="24" spans="1:6" ht="15.75" customHeight="1" thickBot="1" x14ac:dyDescent="0.3">
      <c r="A24" s="495" t="s">
        <v>21</v>
      </c>
      <c r="B24" s="530"/>
      <c r="C24" s="118"/>
      <c r="D24" s="119">
        <f>D6</f>
        <v>4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шт</v>
      </c>
      <c r="D27" s="57">
        <f>D6</f>
        <v>4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шт</v>
      </c>
      <c r="D28" s="41">
        <f>D6</f>
        <v>4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4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/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/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251</v>
      </c>
      <c r="B41" s="504"/>
      <c r="C41" s="504"/>
      <c r="D41" s="504"/>
      <c r="E41" s="504"/>
      <c r="F41" s="504"/>
    </row>
    <row r="42" spans="1:8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2:D32"/>
    <mergeCell ref="C37:D37"/>
    <mergeCell ref="C38:D38"/>
    <mergeCell ref="C33:D33"/>
    <mergeCell ref="C34:D34"/>
    <mergeCell ref="C35:D35"/>
    <mergeCell ref="C36:D36"/>
    <mergeCell ref="A40:B40"/>
    <mergeCell ref="C40:F40"/>
    <mergeCell ref="A41:B41"/>
    <mergeCell ref="C41:F41"/>
    <mergeCell ref="C1:F1"/>
    <mergeCell ref="A2:B2"/>
    <mergeCell ref="C31:D31"/>
    <mergeCell ref="A11:B11"/>
    <mergeCell ref="A24:B24"/>
    <mergeCell ref="A29:B29"/>
    <mergeCell ref="A3:F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K43"/>
  <sheetViews>
    <sheetView topLeftCell="A16" zoomScaleNormal="100" workbookViewId="0">
      <selection activeCell="A41" sqref="A41:B41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2</v>
      </c>
      <c r="D2" s="24"/>
      <c r="E2" s="24"/>
      <c r="F2" s="24"/>
    </row>
    <row r="3" spans="1:11" ht="45.75" customHeight="1" x14ac:dyDescent="0.2">
      <c r="A3" s="512" t="str">
        <f>Дц!C17</f>
        <v>Шпатлевка потолков с учетом ребер</v>
      </c>
      <c r="B3" s="512"/>
      <c r="C3" s="512"/>
      <c r="D3" s="512"/>
      <c r="E3" s="512"/>
      <c r="F3" s="512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2">
        <v>1</v>
      </c>
      <c r="B6" s="40" t="s">
        <v>41</v>
      </c>
      <c r="C6" s="34" t="s">
        <v>3</v>
      </c>
      <c r="D6" s="35">
        <f>Дц!E17</f>
        <v>166.52</v>
      </c>
      <c r="E6" s="35"/>
      <c r="F6" s="36">
        <f>D6*E6</f>
        <v>0</v>
      </c>
      <c r="I6">
        <v>5207.8979256408002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2">
        <v>2</v>
      </c>
      <c r="B7" s="37" t="s">
        <v>42</v>
      </c>
      <c r="C7" s="34" t="s">
        <v>3</v>
      </c>
      <c r="D7" s="35">
        <f>D6</f>
        <v>166.52</v>
      </c>
      <c r="E7" s="35"/>
      <c r="F7" s="36">
        <f>D7*E7</f>
        <v>0</v>
      </c>
      <c r="K7" t="e">
        <f>E7*J$6</f>
        <v>#DIV/0!</v>
      </c>
    </row>
    <row r="8" spans="1:11" ht="15.75" customHeight="1" x14ac:dyDescent="0.2">
      <c r="A8" s="3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166.52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32">
        <v>1</v>
      </c>
      <c r="B14" s="51" t="s">
        <v>259</v>
      </c>
      <c r="C14" s="52" t="s">
        <v>38</v>
      </c>
      <c r="D14" s="35">
        <f>D6*0.9</f>
        <v>149.87</v>
      </c>
      <c r="E14" s="35"/>
      <c r="F14" s="36">
        <f t="shared" ref="F14:F17" si="0">D14*E14</f>
        <v>0</v>
      </c>
    </row>
    <row r="15" spans="1:11" ht="15.75" customHeight="1" x14ac:dyDescent="0.2">
      <c r="A15" s="32">
        <v>2</v>
      </c>
      <c r="B15" s="53" t="s">
        <v>260</v>
      </c>
      <c r="C15" s="52" t="s">
        <v>43</v>
      </c>
      <c r="D15" s="35">
        <f>D6*0.2</f>
        <v>33.299999999999997</v>
      </c>
      <c r="E15" s="35"/>
      <c r="F15" s="36">
        <f t="shared" si="0"/>
        <v>0</v>
      </c>
    </row>
    <row r="16" spans="1:11" ht="15.75" customHeight="1" x14ac:dyDescent="0.2">
      <c r="A16" s="32">
        <v>3</v>
      </c>
      <c r="B16" s="51" t="s">
        <v>261</v>
      </c>
      <c r="C16" s="52" t="s">
        <v>38</v>
      </c>
      <c r="D16" s="35">
        <f>D6*1.2</f>
        <v>199.82</v>
      </c>
      <c r="E16" s="35"/>
      <c r="F16" s="36">
        <f t="shared" si="0"/>
        <v>0</v>
      </c>
    </row>
    <row r="17" spans="1:6" ht="15.75" customHeight="1" x14ac:dyDescent="0.2">
      <c r="A17" s="32">
        <v>4</v>
      </c>
      <c r="B17" s="53" t="s">
        <v>154</v>
      </c>
      <c r="C17" s="52" t="s">
        <v>253</v>
      </c>
      <c r="D17" s="35">
        <f>D6/10</f>
        <v>16.649999999999999</v>
      </c>
      <c r="E17" s="35"/>
      <c r="F17" s="36">
        <f t="shared" si="0"/>
        <v>0</v>
      </c>
    </row>
    <row r="18" spans="1:6" ht="15.75" customHeight="1" x14ac:dyDescent="0.2">
      <c r="A18" s="32">
        <v>5</v>
      </c>
      <c r="B18" s="53"/>
      <c r="C18" s="52"/>
      <c r="D18" s="35"/>
      <c r="E18" s="35"/>
      <c r="F18" s="36"/>
    </row>
    <row r="19" spans="1:6" ht="15.75" customHeight="1" x14ac:dyDescent="0.2">
      <c r="A19" s="32">
        <v>6</v>
      </c>
      <c r="B19" s="53"/>
      <c r="C19" s="52"/>
      <c r="D19" s="35"/>
      <c r="E19" s="35"/>
      <c r="F19" s="36"/>
    </row>
    <row r="20" spans="1:6" ht="15.75" customHeight="1" x14ac:dyDescent="0.2">
      <c r="A20" s="32">
        <v>7</v>
      </c>
      <c r="B20" s="53" t="s">
        <v>14</v>
      </c>
      <c r="C20" s="52" t="s">
        <v>14</v>
      </c>
      <c r="D20" s="35"/>
      <c r="E20" s="35"/>
      <c r="F20" s="36"/>
    </row>
    <row r="21" spans="1:6" ht="15.75" customHeight="1" x14ac:dyDescent="0.2">
      <c r="A21" s="32">
        <v>8</v>
      </c>
      <c r="B21" s="53" t="s">
        <v>14</v>
      </c>
      <c r="C21" s="52" t="s">
        <v>14</v>
      </c>
      <c r="D21" s="35"/>
      <c r="E21" s="35"/>
      <c r="F21" s="36"/>
    </row>
    <row r="22" spans="1:6" ht="15.75" customHeight="1" x14ac:dyDescent="0.2">
      <c r="A22" s="32">
        <v>9</v>
      </c>
      <c r="B22" s="53"/>
      <c r="C22" s="52"/>
      <c r="D22" s="35"/>
      <c r="E22" s="35"/>
      <c r="F22" s="36"/>
    </row>
    <row r="23" spans="1:6" ht="15.75" customHeight="1" thickBot="1" x14ac:dyDescent="0.25">
      <c r="A23" s="32">
        <v>10</v>
      </c>
      <c r="B23" s="53"/>
      <c r="C23" s="52"/>
      <c r="D23" s="35"/>
      <c r="E23" s="3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166.52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м2</v>
      </c>
      <c r="D27" s="57">
        <f>D6</f>
        <v>166.52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м2</v>
      </c>
      <c r="D28" s="41">
        <f>D6</f>
        <v>166.52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166.52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533</v>
      </c>
      <c r="B41" s="504"/>
      <c r="C41" s="504"/>
      <c r="D41" s="504"/>
      <c r="E41" s="504"/>
      <c r="F41" s="504"/>
    </row>
    <row r="42" spans="1:8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2:D32"/>
    <mergeCell ref="A24:B24"/>
    <mergeCell ref="A29:B29"/>
    <mergeCell ref="C38:D38"/>
    <mergeCell ref="A40:B40"/>
    <mergeCell ref="C40:F40"/>
    <mergeCell ref="A41:B41"/>
    <mergeCell ref="C41:F41"/>
    <mergeCell ref="C1:F1"/>
    <mergeCell ref="A2:B2"/>
    <mergeCell ref="A11:B11"/>
    <mergeCell ref="C31:D31"/>
    <mergeCell ref="C37:D37"/>
    <mergeCell ref="C33:D33"/>
    <mergeCell ref="C34:D34"/>
    <mergeCell ref="C35:D35"/>
    <mergeCell ref="C36:D36"/>
    <mergeCell ref="A3:F3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C44" sqref="C44"/>
    </sheetView>
  </sheetViews>
  <sheetFormatPr defaultRowHeight="12.75" x14ac:dyDescent="0.2"/>
  <cols>
    <col min="1" max="1" width="5.85546875" style="147" customWidth="1"/>
    <col min="2" max="2" width="52.140625" style="147" customWidth="1"/>
    <col min="3" max="3" width="10.42578125" style="147" customWidth="1"/>
    <col min="4" max="4" width="10.28515625" style="147" customWidth="1"/>
    <col min="5" max="5" width="11" style="147" customWidth="1"/>
    <col min="6" max="6" width="14.140625" style="147" customWidth="1"/>
    <col min="7" max="13" width="0" style="147" hidden="1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130</v>
      </c>
      <c r="D2" s="192"/>
      <c r="E2" s="192"/>
      <c r="F2" s="192"/>
    </row>
    <row r="3" spans="1:11" ht="45.75" customHeight="1" x14ac:dyDescent="0.2">
      <c r="A3" s="517" t="str">
        <f>Дц!C89</f>
        <v>Установка  и комутация ЩС1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x14ac:dyDescent="0.2">
      <c r="A6" s="185">
        <v>1</v>
      </c>
      <c r="B6" s="40" t="str">
        <f>A3</f>
        <v>Установка  и комутация ЩС1</v>
      </c>
      <c r="C6" s="189" t="s">
        <v>7</v>
      </c>
      <c r="D6" s="188">
        <f>Дц!E89</f>
        <v>1</v>
      </c>
      <c r="E6" s="188"/>
      <c r="F6" s="182">
        <f>D6*E6</f>
        <v>0</v>
      </c>
      <c r="I6" s="147">
        <v>3915.5245920000002</v>
      </c>
      <c r="J6" s="147" t="e">
        <f>(I6-F28)/F11</f>
        <v>#DIV/0!</v>
      </c>
      <c r="K6" s="147" t="e">
        <f>E6*J$6</f>
        <v>#DIV/0!</v>
      </c>
    </row>
    <row r="7" spans="1:11" ht="15.75" customHeight="1" x14ac:dyDescent="0.2">
      <c r="A7" s="185">
        <f>A6+1</f>
        <v>2</v>
      </c>
      <c r="B7" s="196"/>
      <c r="C7" s="195"/>
      <c r="D7" s="188"/>
      <c r="E7" s="188"/>
      <c r="F7" s="182"/>
    </row>
    <row r="8" spans="1:11" ht="15.75" customHeight="1" x14ac:dyDescent="0.2">
      <c r="A8" s="185">
        <f>A7+1</f>
        <v>3</v>
      </c>
      <c r="B8" s="196"/>
      <c r="C8" s="195"/>
      <c r="D8" s="188"/>
      <c r="E8" s="188"/>
      <c r="F8" s="182"/>
    </row>
    <row r="9" spans="1:11" ht="15.75" customHeight="1" x14ac:dyDescent="0.2">
      <c r="A9" s="185">
        <f>A8+1</f>
        <v>4</v>
      </c>
      <c r="B9" s="196"/>
      <c r="C9" s="195"/>
      <c r="D9" s="188"/>
      <c r="E9" s="188"/>
      <c r="F9" s="182"/>
    </row>
    <row r="10" spans="1:11" ht="15.75" customHeight="1" thickBot="1" x14ac:dyDescent="0.25">
      <c r="A10" s="185">
        <v>5</v>
      </c>
      <c r="B10" s="33" t="s">
        <v>14</v>
      </c>
      <c r="C10" s="164" t="s">
        <v>14</v>
      </c>
      <c r="D10" s="188"/>
      <c r="E10" s="188"/>
      <c r="F10" s="161"/>
      <c r="K10" s="147" t="e">
        <f>E10*J$6</f>
        <v>#DIV/0!</v>
      </c>
    </row>
    <row r="11" spans="1:11" ht="15.75" customHeight="1" thickBot="1" x14ac:dyDescent="0.3">
      <c r="A11" s="513" t="s">
        <v>21</v>
      </c>
      <c r="B11" s="514"/>
      <c r="C11" s="187"/>
      <c r="D11" s="159">
        <f>D6</f>
        <v>1</v>
      </c>
      <c r="E11" s="158">
        <f>F11/D11</f>
        <v>0</v>
      </c>
      <c r="F11" s="157">
        <f>SUM(F6:F10)</f>
        <v>0</v>
      </c>
      <c r="K11" s="147" t="e">
        <f>E11*J$6</f>
        <v>#DIV/0!</v>
      </c>
    </row>
    <row r="12" spans="1:11" ht="15.75" customHeight="1" thickBot="1" x14ac:dyDescent="0.3">
      <c r="A12" s="180"/>
      <c r="B12" s="179"/>
      <c r="C12" s="179"/>
      <c r="D12" s="178"/>
      <c r="E12" s="178"/>
      <c r="F12" s="178"/>
      <c r="K12" s="147" t="e">
        <f>E12*J$6</f>
        <v>#DIV/0!</v>
      </c>
    </row>
    <row r="13" spans="1:11" ht="15.75" customHeight="1" thickBot="1" x14ac:dyDescent="0.25">
      <c r="A13" s="177" t="s">
        <v>15</v>
      </c>
      <c r="B13" s="176" t="s">
        <v>22</v>
      </c>
      <c r="C13" s="186" t="s">
        <v>17</v>
      </c>
      <c r="D13" s="174" t="s">
        <v>18</v>
      </c>
      <c r="E13" s="174" t="s">
        <v>19</v>
      </c>
      <c r="F13" s="173" t="s">
        <v>20</v>
      </c>
      <c r="K13" s="147" t="e">
        <f>E13*J$6</f>
        <v>#VALUE!</v>
      </c>
    </row>
    <row r="14" spans="1:11" ht="15.75" customHeight="1" x14ac:dyDescent="0.2">
      <c r="A14" s="312">
        <v>1</v>
      </c>
      <c r="B14" s="95" t="s">
        <v>223</v>
      </c>
      <c r="C14" s="104" t="s">
        <v>54</v>
      </c>
      <c r="D14" s="231">
        <v>1</v>
      </c>
      <c r="E14" s="102"/>
      <c r="F14" s="371">
        <f t="shared" ref="F14:F16" si="0">D14*E14</f>
        <v>0</v>
      </c>
    </row>
    <row r="15" spans="1:11" ht="15.75" customHeight="1" x14ac:dyDescent="0.2">
      <c r="A15" s="312">
        <f t="shared" ref="A15:A23" si="1">A14+1</f>
        <v>2</v>
      </c>
      <c r="B15" s="109" t="s">
        <v>159</v>
      </c>
      <c r="C15" s="370" t="s">
        <v>54</v>
      </c>
      <c r="D15" s="372">
        <v>1</v>
      </c>
      <c r="E15" s="130"/>
      <c r="F15" s="373">
        <f t="shared" si="0"/>
        <v>0</v>
      </c>
    </row>
    <row r="16" spans="1:11" x14ac:dyDescent="0.2">
      <c r="A16" s="312">
        <f t="shared" si="1"/>
        <v>3</v>
      </c>
      <c r="B16" s="109" t="s">
        <v>158</v>
      </c>
      <c r="C16" s="370" t="s">
        <v>54</v>
      </c>
      <c r="D16" s="372">
        <v>1</v>
      </c>
      <c r="E16" s="130"/>
      <c r="F16" s="373">
        <f t="shared" si="0"/>
        <v>0</v>
      </c>
    </row>
    <row r="17" spans="1:6" ht="15.75" customHeight="1" x14ac:dyDescent="0.2">
      <c r="A17" s="312">
        <f t="shared" si="1"/>
        <v>4</v>
      </c>
      <c r="B17" s="109" t="s">
        <v>169</v>
      </c>
      <c r="C17" s="128" t="s">
        <v>54</v>
      </c>
      <c r="D17" s="127">
        <v>10</v>
      </c>
      <c r="E17" s="373"/>
      <c r="F17" s="373">
        <f t="shared" ref="F17:F18" si="2">D17*E17</f>
        <v>0</v>
      </c>
    </row>
    <row r="18" spans="1:6" ht="15.75" customHeight="1" x14ac:dyDescent="0.2">
      <c r="A18" s="312">
        <f t="shared" si="1"/>
        <v>5</v>
      </c>
      <c r="B18" s="109" t="s">
        <v>304</v>
      </c>
      <c r="C18" s="128" t="s">
        <v>54</v>
      </c>
      <c r="D18" s="127">
        <v>1</v>
      </c>
      <c r="E18" s="373"/>
      <c r="F18" s="373">
        <f t="shared" si="2"/>
        <v>0</v>
      </c>
    </row>
    <row r="19" spans="1:6" ht="15.75" customHeight="1" x14ac:dyDescent="0.2">
      <c r="A19" s="312">
        <f t="shared" si="1"/>
        <v>6</v>
      </c>
      <c r="B19" s="109"/>
      <c r="C19" s="128"/>
      <c r="D19" s="127"/>
      <c r="E19" s="373"/>
      <c r="F19" s="373"/>
    </row>
    <row r="20" spans="1:6" ht="15.75" customHeight="1" x14ac:dyDescent="0.2">
      <c r="A20" s="312">
        <f t="shared" si="1"/>
        <v>7</v>
      </c>
      <c r="B20" s="109"/>
      <c r="C20" s="128"/>
      <c r="D20" s="127"/>
      <c r="E20" s="373"/>
      <c r="F20" s="373"/>
    </row>
    <row r="21" spans="1:6" ht="15.75" customHeight="1" x14ac:dyDescent="0.2">
      <c r="A21" s="312">
        <f t="shared" si="1"/>
        <v>8</v>
      </c>
      <c r="B21" s="109"/>
      <c r="C21" s="128"/>
      <c r="D21" s="127"/>
      <c r="E21" s="373"/>
      <c r="F21" s="373"/>
    </row>
    <row r="22" spans="1:6" ht="15.75" customHeight="1" x14ac:dyDescent="0.2">
      <c r="A22" s="312">
        <f t="shared" si="1"/>
        <v>9</v>
      </c>
      <c r="B22" s="109"/>
      <c r="C22" s="128"/>
      <c r="D22" s="127"/>
      <c r="E22" s="35"/>
      <c r="F22" s="35"/>
    </row>
    <row r="23" spans="1:6" ht="13.5" customHeight="1" thickBot="1" x14ac:dyDescent="0.25">
      <c r="A23" s="312">
        <f t="shared" si="1"/>
        <v>10</v>
      </c>
      <c r="B23" s="367"/>
      <c r="C23" s="368"/>
      <c r="D23" s="369"/>
      <c r="E23" s="65"/>
      <c r="F23" s="65"/>
    </row>
    <row r="24" spans="1:6" ht="15.75" customHeight="1" thickBot="1" x14ac:dyDescent="0.3">
      <c r="A24" s="513" t="s">
        <v>21</v>
      </c>
      <c r="B24" s="516"/>
      <c r="C24" s="181"/>
      <c r="D24" s="158">
        <f>D6</f>
        <v>1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tr">
        <f>C6</f>
        <v>шт</v>
      </c>
      <c r="D27" s="169">
        <f>D6</f>
        <v>1</v>
      </c>
      <c r="E27" s="168">
        <f>F27/D27</f>
        <v>0</v>
      </c>
      <c r="F27" s="167">
        <f>F11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tr">
        <f>C6</f>
        <v>шт</v>
      </c>
      <c r="D28" s="163">
        <f>D6</f>
        <v>1</v>
      </c>
      <c r="E28" s="162">
        <f>F28/D28</f>
        <v>0</v>
      </c>
      <c r="F28" s="161">
        <f>F24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1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customFormat="1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customFormat="1" ht="15" x14ac:dyDescent="0.25">
      <c r="A41" s="504" t="s">
        <v>251</v>
      </c>
      <c r="B41" s="504"/>
      <c r="C41" s="504"/>
      <c r="D41" s="504"/>
      <c r="E41" s="504"/>
      <c r="F41" s="504"/>
    </row>
    <row r="42" spans="1:8" customFormat="1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customFormat="1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3:F3"/>
    <mergeCell ref="C36:D36"/>
    <mergeCell ref="C1:F1"/>
    <mergeCell ref="A2:B2"/>
    <mergeCell ref="A11:B11"/>
    <mergeCell ref="A24:B24"/>
    <mergeCell ref="A29:B29"/>
    <mergeCell ref="C31:D31"/>
    <mergeCell ref="C32:D32"/>
    <mergeCell ref="C33:D33"/>
    <mergeCell ref="C34:D34"/>
    <mergeCell ref="C35:D35"/>
    <mergeCell ref="A43:B43"/>
    <mergeCell ref="C43:F43"/>
    <mergeCell ref="C37:D37"/>
    <mergeCell ref="C38:D38"/>
    <mergeCell ref="A40:B40"/>
    <mergeCell ref="C40:F40"/>
    <mergeCell ref="A41:B41"/>
    <mergeCell ref="C41:F4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C44" sqref="C44"/>
    </sheetView>
  </sheetViews>
  <sheetFormatPr defaultRowHeight="12.75" x14ac:dyDescent="0.2"/>
  <cols>
    <col min="1" max="1" width="5.85546875" style="147" customWidth="1"/>
    <col min="2" max="2" width="52.140625" style="147" customWidth="1"/>
    <col min="3" max="3" width="10.42578125" style="147" customWidth="1"/>
    <col min="4" max="4" width="10.28515625" style="147" customWidth="1"/>
    <col min="5" max="5" width="11" style="147" customWidth="1"/>
    <col min="6" max="6" width="14.140625" style="147" customWidth="1"/>
    <col min="7" max="13" width="0" style="147" hidden="1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131</v>
      </c>
      <c r="D2" s="192"/>
      <c r="E2" s="192"/>
      <c r="F2" s="192"/>
    </row>
    <row r="3" spans="1:11" ht="45.75" customHeight="1" x14ac:dyDescent="0.2">
      <c r="A3" s="517" t="str">
        <f>Дц!C90</f>
        <v>Установка  и комутация ЩС2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x14ac:dyDescent="0.2">
      <c r="A6" s="185">
        <v>1</v>
      </c>
      <c r="B6" s="40" t="str">
        <f>A3</f>
        <v>Установка  и комутация ЩС2</v>
      </c>
      <c r="C6" s="189" t="s">
        <v>7</v>
      </c>
      <c r="D6" s="188">
        <f>Дц!E90</f>
        <v>1</v>
      </c>
      <c r="E6" s="188"/>
      <c r="F6" s="182">
        <f>D6*E6</f>
        <v>0</v>
      </c>
      <c r="I6" s="147">
        <v>2571.0884999999998</v>
      </c>
      <c r="J6" s="147" t="e">
        <f>(I6-F28)/F11</f>
        <v>#DIV/0!</v>
      </c>
      <c r="K6" s="147" t="e">
        <f>E6*J$6</f>
        <v>#DIV/0!</v>
      </c>
    </row>
    <row r="7" spans="1:11" ht="15.75" customHeight="1" x14ac:dyDescent="0.2">
      <c r="A7" s="185">
        <f>A6+1</f>
        <v>2</v>
      </c>
      <c r="B7" s="196"/>
      <c r="C7" s="195"/>
      <c r="D7" s="188"/>
      <c r="E7" s="188"/>
      <c r="F7" s="182"/>
    </row>
    <row r="8" spans="1:11" ht="15.75" customHeight="1" x14ac:dyDescent="0.2">
      <c r="A8" s="185">
        <f>A7+1</f>
        <v>3</v>
      </c>
      <c r="B8" s="196"/>
      <c r="C8" s="195"/>
      <c r="D8" s="188"/>
      <c r="E8" s="188"/>
      <c r="F8" s="182"/>
    </row>
    <row r="9" spans="1:11" ht="15.75" customHeight="1" x14ac:dyDescent="0.2">
      <c r="A9" s="185">
        <v>4</v>
      </c>
      <c r="B9" s="196"/>
      <c r="C9" s="195"/>
      <c r="D9" s="188"/>
      <c r="E9" s="188"/>
      <c r="F9" s="182"/>
    </row>
    <row r="10" spans="1:11" ht="15.75" customHeight="1" thickBot="1" x14ac:dyDescent="0.25">
      <c r="A10" s="185">
        <v>5</v>
      </c>
      <c r="B10" s="33" t="s">
        <v>14</v>
      </c>
      <c r="C10" s="164" t="s">
        <v>14</v>
      </c>
      <c r="D10" s="188"/>
      <c r="E10" s="188"/>
      <c r="F10" s="161"/>
      <c r="K10" s="147" t="e">
        <f>E10*J$6</f>
        <v>#DIV/0!</v>
      </c>
    </row>
    <row r="11" spans="1:11" ht="15.75" customHeight="1" thickBot="1" x14ac:dyDescent="0.3">
      <c r="A11" s="513" t="s">
        <v>21</v>
      </c>
      <c r="B11" s="514"/>
      <c r="C11" s="187"/>
      <c r="D11" s="159">
        <f>D6</f>
        <v>1</v>
      </c>
      <c r="E11" s="158">
        <f>F11/D11</f>
        <v>0</v>
      </c>
      <c r="F11" s="157">
        <f>SUM(F6:F10)</f>
        <v>0</v>
      </c>
      <c r="K11" s="147" t="e">
        <f>E11*J$6</f>
        <v>#DIV/0!</v>
      </c>
    </row>
    <row r="12" spans="1:11" ht="15.75" customHeight="1" thickBot="1" x14ac:dyDescent="0.3">
      <c r="A12" s="180"/>
      <c r="B12" s="179"/>
      <c r="C12" s="179"/>
      <c r="D12" s="178"/>
      <c r="E12" s="178"/>
      <c r="F12" s="178"/>
      <c r="K12" s="147" t="e">
        <f>E12*J$6</f>
        <v>#DIV/0!</v>
      </c>
    </row>
    <row r="13" spans="1:11" ht="15.75" customHeight="1" thickBot="1" x14ac:dyDescent="0.25">
      <c r="A13" s="177" t="s">
        <v>15</v>
      </c>
      <c r="B13" s="176" t="s">
        <v>22</v>
      </c>
      <c r="C13" s="186" t="s">
        <v>17</v>
      </c>
      <c r="D13" s="174" t="s">
        <v>18</v>
      </c>
      <c r="E13" s="174" t="s">
        <v>19</v>
      </c>
      <c r="F13" s="173" t="s">
        <v>20</v>
      </c>
      <c r="K13" s="147" t="e">
        <f>E13*J$6</f>
        <v>#VALUE!</v>
      </c>
    </row>
    <row r="14" spans="1:11" ht="15.75" customHeight="1" x14ac:dyDescent="0.2">
      <c r="A14" s="185">
        <v>1</v>
      </c>
      <c r="B14" s="95" t="s">
        <v>223</v>
      </c>
      <c r="C14" s="104" t="s">
        <v>54</v>
      </c>
      <c r="D14" s="231">
        <v>1</v>
      </c>
      <c r="E14" s="102"/>
      <c r="F14" s="371">
        <f t="shared" ref="F14:F21" si="0">D14*E14</f>
        <v>0</v>
      </c>
    </row>
    <row r="15" spans="1:11" ht="15.75" customHeight="1" x14ac:dyDescent="0.2">
      <c r="A15" s="185">
        <f t="shared" ref="A15:A23" si="1">A14+1</f>
        <v>2</v>
      </c>
      <c r="B15" s="109" t="s">
        <v>159</v>
      </c>
      <c r="C15" s="370" t="s">
        <v>54</v>
      </c>
      <c r="D15" s="372">
        <v>1</v>
      </c>
      <c r="E15" s="130"/>
      <c r="F15" s="373">
        <f t="shared" si="0"/>
        <v>0</v>
      </c>
    </row>
    <row r="16" spans="1:11" x14ac:dyDescent="0.2">
      <c r="A16" s="185">
        <f t="shared" si="1"/>
        <v>3</v>
      </c>
      <c r="B16" s="109" t="s">
        <v>158</v>
      </c>
      <c r="C16" s="370" t="s">
        <v>54</v>
      </c>
      <c r="D16" s="372">
        <v>1</v>
      </c>
      <c r="E16" s="130"/>
      <c r="F16" s="373">
        <f t="shared" si="0"/>
        <v>0</v>
      </c>
    </row>
    <row r="17" spans="1:6" ht="15.75" customHeight="1" x14ac:dyDescent="0.2">
      <c r="A17" s="185">
        <f t="shared" si="1"/>
        <v>4</v>
      </c>
      <c r="B17" s="109" t="s">
        <v>147</v>
      </c>
      <c r="C17" s="128" t="s">
        <v>54</v>
      </c>
      <c r="D17" s="127">
        <v>3</v>
      </c>
      <c r="E17" s="373"/>
      <c r="F17" s="373">
        <f t="shared" si="0"/>
        <v>0</v>
      </c>
    </row>
    <row r="18" spans="1:6" ht="15.75" customHeight="1" x14ac:dyDescent="0.2">
      <c r="A18" s="185">
        <f t="shared" si="1"/>
        <v>5</v>
      </c>
      <c r="B18" s="109" t="s">
        <v>280</v>
      </c>
      <c r="C18" s="128" t="s">
        <v>54</v>
      </c>
      <c r="D18" s="127">
        <v>1</v>
      </c>
      <c r="E18" s="373"/>
      <c r="F18" s="373">
        <f t="shared" si="0"/>
        <v>0</v>
      </c>
    </row>
    <row r="19" spans="1:6" ht="15.75" customHeight="1" x14ac:dyDescent="0.2">
      <c r="A19" s="185">
        <f t="shared" si="1"/>
        <v>6</v>
      </c>
      <c r="B19" s="109" t="s">
        <v>168</v>
      </c>
      <c r="C19" s="128" t="s">
        <v>54</v>
      </c>
      <c r="D19" s="127">
        <v>1</v>
      </c>
      <c r="E19" s="373"/>
      <c r="F19" s="373">
        <f t="shared" si="0"/>
        <v>0</v>
      </c>
    </row>
    <row r="20" spans="1:6" ht="15.75" customHeight="1" x14ac:dyDescent="0.2">
      <c r="A20" s="185">
        <f t="shared" si="1"/>
        <v>7</v>
      </c>
      <c r="B20" s="109" t="s">
        <v>169</v>
      </c>
      <c r="C20" s="128" t="s">
        <v>54</v>
      </c>
      <c r="D20" s="127">
        <v>6</v>
      </c>
      <c r="E20" s="373"/>
      <c r="F20" s="373">
        <f t="shared" si="0"/>
        <v>0</v>
      </c>
    </row>
    <row r="21" spans="1:6" ht="15.75" customHeight="1" x14ac:dyDescent="0.2">
      <c r="A21" s="185">
        <f t="shared" si="1"/>
        <v>8</v>
      </c>
      <c r="B21" s="109" t="s">
        <v>166</v>
      </c>
      <c r="C21" s="128" t="s">
        <v>54</v>
      </c>
      <c r="D21" s="127">
        <v>1</v>
      </c>
      <c r="E21" s="373"/>
      <c r="F21" s="373">
        <f t="shared" si="0"/>
        <v>0</v>
      </c>
    </row>
    <row r="22" spans="1:6" ht="15.75" customHeight="1" x14ac:dyDescent="0.2">
      <c r="A22" s="185">
        <f t="shared" si="1"/>
        <v>9</v>
      </c>
      <c r="B22" s="109"/>
      <c r="C22" s="128"/>
      <c r="D22" s="127"/>
      <c r="E22" s="35"/>
      <c r="F22" s="35"/>
    </row>
    <row r="23" spans="1:6" ht="15.75" customHeight="1" thickBot="1" x14ac:dyDescent="0.25">
      <c r="A23" s="185">
        <f t="shared" si="1"/>
        <v>10</v>
      </c>
      <c r="B23" s="367"/>
      <c r="C23" s="368"/>
      <c r="D23" s="369"/>
      <c r="E23" s="65"/>
      <c r="F23" s="65"/>
    </row>
    <row r="24" spans="1:6" ht="15.75" customHeight="1" thickBot="1" x14ac:dyDescent="0.3">
      <c r="A24" s="513" t="s">
        <v>21</v>
      </c>
      <c r="B24" s="516"/>
      <c r="C24" s="181"/>
      <c r="D24" s="158">
        <f>D6</f>
        <v>1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tr">
        <f>C6</f>
        <v>шт</v>
      </c>
      <c r="D27" s="169">
        <f>D6</f>
        <v>1</v>
      </c>
      <c r="E27" s="168">
        <f>F27/D27</f>
        <v>0</v>
      </c>
      <c r="F27" s="167">
        <f>F11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tr">
        <f>C6</f>
        <v>шт</v>
      </c>
      <c r="D28" s="163">
        <f>D6</f>
        <v>1</v>
      </c>
      <c r="E28" s="162">
        <f>F28/D28</f>
        <v>0</v>
      </c>
      <c r="F28" s="161">
        <f>F24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1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customFormat="1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customFormat="1" ht="15" x14ac:dyDescent="0.25">
      <c r="A41" s="504" t="s">
        <v>251</v>
      </c>
      <c r="B41" s="504"/>
      <c r="C41" s="504"/>
      <c r="D41" s="504"/>
      <c r="E41" s="504"/>
      <c r="F41" s="504"/>
    </row>
    <row r="42" spans="1:8" customFormat="1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customFormat="1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3:F3"/>
    <mergeCell ref="C36:D36"/>
    <mergeCell ref="C1:F1"/>
    <mergeCell ref="A2:B2"/>
    <mergeCell ref="A11:B11"/>
    <mergeCell ref="A24:B24"/>
    <mergeCell ref="A29:B29"/>
    <mergeCell ref="C31:D31"/>
    <mergeCell ref="C32:D32"/>
    <mergeCell ref="C33:D33"/>
    <mergeCell ref="C34:D34"/>
    <mergeCell ref="C35:D35"/>
    <mergeCell ref="A43:B43"/>
    <mergeCell ref="C43:F43"/>
    <mergeCell ref="C37:D37"/>
    <mergeCell ref="C38:D38"/>
    <mergeCell ref="A40:B40"/>
    <mergeCell ref="C40:F40"/>
    <mergeCell ref="A41:B41"/>
    <mergeCell ref="C41:F4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C44" sqref="C44"/>
    </sheetView>
  </sheetViews>
  <sheetFormatPr defaultRowHeight="12.75" x14ac:dyDescent="0.2"/>
  <cols>
    <col min="1" max="1" width="5.85546875" style="147" customWidth="1"/>
    <col min="2" max="2" width="52.140625" style="147" customWidth="1"/>
    <col min="3" max="3" width="10.42578125" style="147" customWidth="1"/>
    <col min="4" max="4" width="10.28515625" style="147" customWidth="1"/>
    <col min="5" max="5" width="11" style="147" customWidth="1"/>
    <col min="6" max="6" width="13.5703125" style="147" customWidth="1"/>
    <col min="7" max="7" width="0" style="147" hidden="1" customWidth="1"/>
    <col min="8" max="8" width="15.5703125" style="147" hidden="1" customWidth="1"/>
    <col min="9" max="9" width="2.7109375" style="147" hidden="1" customWidth="1"/>
    <col min="10" max="10" width="17.140625" style="147" hidden="1" customWidth="1"/>
    <col min="11" max="11" width="9" style="147" hidden="1" customWidth="1"/>
    <col min="12" max="12" width="7" style="147" customWidth="1"/>
    <col min="13" max="13" width="6.7109375" style="147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132</v>
      </c>
      <c r="D2" s="192"/>
      <c r="E2" s="192"/>
      <c r="F2" s="192"/>
    </row>
    <row r="3" spans="1:11" ht="45.75" customHeight="1" x14ac:dyDescent="0.2">
      <c r="A3" s="517" t="str">
        <f>Дц!C76</f>
        <v>Прокладка кабеля ВВГнгд 5х2,5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x14ac:dyDescent="0.2">
      <c r="A6" s="185">
        <v>1</v>
      </c>
      <c r="B6" s="40" t="str">
        <f>A3</f>
        <v>Прокладка кабеля ВВГнгд 5х2,5</v>
      </c>
      <c r="C6" s="189" t="s">
        <v>5</v>
      </c>
      <c r="D6" s="188">
        <f>Дц!E76</f>
        <v>1945</v>
      </c>
      <c r="E6" s="188"/>
      <c r="F6" s="182">
        <f>D6*E6</f>
        <v>0</v>
      </c>
      <c r="I6" s="147">
        <v>7058.0735999999997</v>
      </c>
      <c r="J6" s="147" t="e">
        <f>(I6-F28)/F11</f>
        <v>#DIV/0!</v>
      </c>
      <c r="K6" s="147" t="e">
        <f>E6*J$6</f>
        <v>#DIV/0!</v>
      </c>
    </row>
    <row r="7" spans="1:11" ht="15.75" customHeight="1" x14ac:dyDescent="0.2">
      <c r="A7" s="185">
        <v>2</v>
      </c>
      <c r="B7" s="37" t="s">
        <v>14</v>
      </c>
      <c r="C7" s="189" t="s">
        <v>14</v>
      </c>
      <c r="D7" s="188"/>
      <c r="E7" s="188"/>
      <c r="F7" s="182"/>
      <c r="K7" s="147" t="e">
        <f>E7*J$6</f>
        <v>#DIV/0!</v>
      </c>
    </row>
    <row r="8" spans="1:11" ht="15.75" customHeight="1" x14ac:dyDescent="0.2">
      <c r="A8" s="185">
        <v>3</v>
      </c>
      <c r="B8" s="33" t="s">
        <v>14</v>
      </c>
      <c r="C8" s="164" t="s">
        <v>14</v>
      </c>
      <c r="D8" s="188"/>
      <c r="E8" s="188"/>
      <c r="F8" s="161"/>
      <c r="K8" s="147" t="e">
        <f>E8*J$6</f>
        <v>#DIV/0!</v>
      </c>
    </row>
    <row r="9" spans="1:11" ht="15.75" customHeight="1" x14ac:dyDescent="0.2">
      <c r="A9" s="185">
        <v>4</v>
      </c>
      <c r="B9" s="40" t="s">
        <v>14</v>
      </c>
      <c r="C9" s="164" t="s">
        <v>14</v>
      </c>
      <c r="D9" s="188"/>
      <c r="E9" s="188"/>
      <c r="F9" s="161"/>
      <c r="K9" s="147" t="e">
        <f>E9*J$6</f>
        <v>#DIV/0!</v>
      </c>
    </row>
    <row r="10" spans="1:11" ht="15.75" customHeight="1" thickBot="1" x14ac:dyDescent="0.25">
      <c r="A10" s="185">
        <v>5</v>
      </c>
      <c r="B10" s="40"/>
      <c r="C10" s="164"/>
      <c r="D10" s="163"/>
      <c r="E10" s="162"/>
      <c r="F10" s="161"/>
      <c r="K10" s="147" t="e">
        <f>E10*J$6</f>
        <v>#DIV/0!</v>
      </c>
    </row>
    <row r="11" spans="1:11" ht="15.75" customHeight="1" thickBot="1" x14ac:dyDescent="0.3">
      <c r="A11" s="513" t="s">
        <v>21</v>
      </c>
      <c r="B11" s="514"/>
      <c r="C11" s="187"/>
      <c r="D11" s="159">
        <f>D6</f>
        <v>1945</v>
      </c>
      <c r="E11" s="158">
        <f>F11/D11</f>
        <v>0</v>
      </c>
      <c r="F11" s="157">
        <f>SUM(F6:F10)</f>
        <v>0</v>
      </c>
    </row>
    <row r="12" spans="1:11" ht="15.75" customHeight="1" thickBot="1" x14ac:dyDescent="0.3">
      <c r="A12" s="180"/>
      <c r="B12" s="179"/>
      <c r="C12" s="179"/>
      <c r="D12" s="178"/>
      <c r="E12" s="178"/>
      <c r="F12" s="178"/>
    </row>
    <row r="13" spans="1:11" ht="32.25" thickBot="1" x14ac:dyDescent="0.25">
      <c r="A13" s="177" t="s">
        <v>15</v>
      </c>
      <c r="B13" s="176" t="s">
        <v>22</v>
      </c>
      <c r="C13" s="186" t="s">
        <v>17</v>
      </c>
      <c r="D13" s="174" t="s">
        <v>18</v>
      </c>
      <c r="E13" s="174" t="s">
        <v>19</v>
      </c>
      <c r="F13" s="173" t="s">
        <v>20</v>
      </c>
    </row>
    <row r="14" spans="1:11" ht="15.75" customHeight="1" x14ac:dyDescent="0.2">
      <c r="A14" s="185">
        <v>1</v>
      </c>
      <c r="B14" s="99" t="s">
        <v>308</v>
      </c>
      <c r="C14" s="100" t="s">
        <v>5</v>
      </c>
      <c r="D14" s="101">
        <f>D6</f>
        <v>1945</v>
      </c>
      <c r="E14" s="102"/>
      <c r="F14" s="182">
        <f t="shared" ref="F14" si="0">D14*E14</f>
        <v>0</v>
      </c>
    </row>
    <row r="15" spans="1:11" ht="15.75" customHeight="1" x14ac:dyDescent="0.2">
      <c r="A15" s="185">
        <v>2</v>
      </c>
      <c r="B15" s="171"/>
      <c r="C15" s="198"/>
      <c r="D15" s="168"/>
      <c r="E15" s="168"/>
      <c r="F15" s="182"/>
    </row>
    <row r="16" spans="1:11" ht="15.75" customHeight="1" x14ac:dyDescent="0.2">
      <c r="A16" s="185">
        <v>3</v>
      </c>
      <c r="B16" s="171"/>
      <c r="C16" s="198"/>
      <c r="D16" s="168"/>
      <c r="E16" s="168"/>
      <c r="F16" s="182"/>
    </row>
    <row r="17" spans="1:6" ht="15.75" customHeight="1" x14ac:dyDescent="0.2">
      <c r="A17" s="185">
        <v>4</v>
      </c>
      <c r="B17" s="171"/>
      <c r="C17" s="198"/>
      <c r="D17" s="168"/>
      <c r="E17" s="168"/>
      <c r="F17" s="182"/>
    </row>
    <row r="18" spans="1:6" ht="15.75" customHeight="1" x14ac:dyDescent="0.2">
      <c r="A18" s="185">
        <v>5</v>
      </c>
      <c r="B18" s="171"/>
      <c r="C18" s="198"/>
      <c r="D18" s="168"/>
      <c r="E18" s="168"/>
      <c r="F18" s="182"/>
    </row>
    <row r="19" spans="1:6" ht="15.75" customHeight="1" x14ac:dyDescent="0.2">
      <c r="A19" s="185">
        <v>6</v>
      </c>
      <c r="B19" s="171"/>
      <c r="C19" s="198"/>
      <c r="D19" s="168"/>
      <c r="E19" s="168"/>
      <c r="F19" s="182"/>
    </row>
    <row r="20" spans="1:6" ht="15.75" customHeight="1" x14ac:dyDescent="0.2">
      <c r="A20" s="185">
        <v>7</v>
      </c>
      <c r="B20" s="196"/>
      <c r="C20" s="195"/>
      <c r="D20" s="188"/>
      <c r="E20" s="188"/>
      <c r="F20" s="182"/>
    </row>
    <row r="21" spans="1:6" ht="15.75" customHeight="1" x14ac:dyDescent="0.2">
      <c r="A21" s="185">
        <v>8</v>
      </c>
      <c r="B21" s="196"/>
      <c r="C21" s="195"/>
      <c r="D21" s="188"/>
      <c r="E21" s="188"/>
      <c r="F21" s="182"/>
    </row>
    <row r="22" spans="1:6" ht="15.75" customHeight="1" x14ac:dyDescent="0.2">
      <c r="A22" s="185">
        <v>9</v>
      </c>
      <c r="B22" s="196"/>
      <c r="C22" s="195"/>
      <c r="D22" s="188"/>
      <c r="E22" s="188"/>
      <c r="F22" s="182"/>
    </row>
    <row r="23" spans="1:6" ht="15.75" customHeight="1" thickBot="1" x14ac:dyDescent="0.25">
      <c r="A23" s="185">
        <v>10</v>
      </c>
      <c r="B23" s="165"/>
      <c r="C23" s="195"/>
      <c r="D23" s="183"/>
      <c r="E23" s="183"/>
      <c r="F23" s="182"/>
    </row>
    <row r="24" spans="1:6" ht="15.75" customHeight="1" thickBot="1" x14ac:dyDescent="0.3">
      <c r="A24" s="513" t="s">
        <v>21</v>
      </c>
      <c r="B24" s="516"/>
      <c r="C24" s="181"/>
      <c r="D24" s="158">
        <f>D6</f>
        <v>1945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tr">
        <f>C6</f>
        <v>мп</v>
      </c>
      <c r="D27" s="169">
        <f>D6</f>
        <v>1945</v>
      </c>
      <c r="E27" s="168">
        <f>F27/D27</f>
        <v>0</v>
      </c>
      <c r="F27" s="167">
        <f>F11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tr">
        <f>C6</f>
        <v>мп</v>
      </c>
      <c r="D28" s="163">
        <f>D6</f>
        <v>1945</v>
      </c>
      <c r="E28" s="162">
        <f>F28/D28</f>
        <v>0</v>
      </c>
      <c r="F28" s="161">
        <f>F24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1945</v>
      </c>
      <c r="E29" s="158">
        <f>F29/D29</f>
        <v>0</v>
      </c>
      <c r="F29" s="157">
        <f>F27+F28</f>
        <v>0</v>
      </c>
    </row>
    <row r="30" spans="1:6" ht="25.5" customHeight="1" x14ac:dyDescent="0.2"/>
    <row r="31" spans="1:6" ht="8.25" hidden="1" customHeight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2.75" hidden="1" customHeight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t="10.5" hidden="1" customHeight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7.25" hidden="1" customHeight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t="17.25" hidden="1" customHeight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t="14.25" hidden="1" customHeight="1" x14ac:dyDescent="0.2">
      <c r="C36" s="526" t="s">
        <v>66</v>
      </c>
      <c r="D36" s="527"/>
      <c r="E36" s="154"/>
      <c r="F36" s="153">
        <f>F34*E36</f>
        <v>0</v>
      </c>
    </row>
    <row r="37" spans="1:8" ht="21.75" hidden="1" customHeight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24" hidden="1" customHeight="1" thickBot="1" x14ac:dyDescent="0.25">
      <c r="C38" s="524" t="s">
        <v>68</v>
      </c>
      <c r="D38" s="525"/>
      <c r="E38" s="149"/>
      <c r="F38" s="148">
        <f>F37/6</f>
        <v>0</v>
      </c>
    </row>
    <row r="40" spans="1:8" customFormat="1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customFormat="1" ht="15" x14ac:dyDescent="0.25">
      <c r="A41" s="504" t="s">
        <v>251</v>
      </c>
      <c r="B41" s="504"/>
      <c r="C41" s="504"/>
      <c r="D41" s="504"/>
      <c r="E41" s="504"/>
      <c r="F41" s="504"/>
    </row>
    <row r="42" spans="1:8" customFormat="1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customFormat="1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C35:D35"/>
    <mergeCell ref="C36:D36"/>
    <mergeCell ref="A43:B43"/>
    <mergeCell ref="C43:F43"/>
    <mergeCell ref="C37:D37"/>
    <mergeCell ref="C38:D38"/>
    <mergeCell ref="A40:B40"/>
    <mergeCell ref="C40:F40"/>
    <mergeCell ref="A41:B41"/>
    <mergeCell ref="C41:F41"/>
    <mergeCell ref="A29:B29"/>
    <mergeCell ref="C31:D31"/>
    <mergeCell ref="C32:D32"/>
    <mergeCell ref="C33:D33"/>
    <mergeCell ref="C34:D34"/>
    <mergeCell ref="C1:F1"/>
    <mergeCell ref="A2:B2"/>
    <mergeCell ref="A3:F3"/>
    <mergeCell ref="A11:B11"/>
    <mergeCell ref="A24:B2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zoomScaleNormal="100" workbookViewId="0">
      <selection activeCell="C44" sqref="C44"/>
    </sheetView>
  </sheetViews>
  <sheetFormatPr defaultRowHeight="12.75" x14ac:dyDescent="0.2"/>
  <cols>
    <col min="1" max="1" width="9.140625" style="147"/>
    <col min="2" max="2" width="61.140625" style="147" customWidth="1"/>
    <col min="3" max="3" width="9.140625" style="147"/>
    <col min="4" max="4" width="15.28515625" style="147" customWidth="1"/>
    <col min="5" max="5" width="14.7109375" style="147" customWidth="1"/>
    <col min="6" max="6" width="15.140625" style="147" customWidth="1"/>
    <col min="7" max="8" width="0" style="147" hidden="1" customWidth="1"/>
    <col min="9" max="16384" width="9.140625" style="147"/>
  </cols>
  <sheetData>
    <row r="1" spans="1:6" ht="40.5" customHeight="1" x14ac:dyDescent="0.2">
      <c r="A1" s="191"/>
      <c r="B1" s="194"/>
      <c r="C1" s="505" t="s">
        <v>419</v>
      </c>
      <c r="D1" s="505"/>
      <c r="E1" s="505"/>
      <c r="F1" s="505"/>
    </row>
    <row r="2" spans="1:6" ht="15.75" customHeight="1" x14ac:dyDescent="0.25">
      <c r="A2" s="515" t="s">
        <v>252</v>
      </c>
      <c r="B2" s="515"/>
      <c r="C2" s="193" t="str">
        <f ca="1">MID(CELL("filename",A1),FIND("]",CELL("filename",A1))+1,65535)</f>
        <v>133</v>
      </c>
      <c r="D2" s="192"/>
      <c r="E2" s="192"/>
      <c r="F2" s="192"/>
    </row>
    <row r="3" spans="1:6" ht="41.25" customHeight="1" x14ac:dyDescent="0.2">
      <c r="A3" s="517" t="str">
        <f>Дц!C82</f>
        <v>Монтаж лотков перфорированных 100х100 мм для силовых сетей</v>
      </c>
      <c r="B3" s="517"/>
      <c r="C3" s="517"/>
      <c r="D3" s="517"/>
      <c r="E3" s="517"/>
      <c r="F3" s="517"/>
    </row>
    <row r="4" spans="1:6" ht="15.75" customHeight="1" thickBot="1" x14ac:dyDescent="0.25">
      <c r="A4" s="191"/>
      <c r="D4" s="190"/>
      <c r="E4" s="190"/>
      <c r="F4" s="190"/>
    </row>
    <row r="5" spans="1:6" ht="35.25" customHeight="1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6" x14ac:dyDescent="0.2">
      <c r="A6" s="185">
        <v>1</v>
      </c>
      <c r="B6" s="40" t="str">
        <f>A3</f>
        <v>Монтаж лотков перфорированных 100х100 мм для силовых сетей</v>
      </c>
      <c r="C6" s="189" t="s">
        <v>5</v>
      </c>
      <c r="D6" s="188">
        <f>Дц!E82</f>
        <v>224</v>
      </c>
      <c r="E6" s="188"/>
      <c r="F6" s="182">
        <f>D6*E6</f>
        <v>0</v>
      </c>
    </row>
    <row r="7" spans="1:6" ht="15.75" customHeight="1" x14ac:dyDescent="0.2">
      <c r="A7" s="185">
        <v>2</v>
      </c>
      <c r="B7" s="37" t="s">
        <v>14</v>
      </c>
      <c r="C7" s="189" t="s">
        <v>14</v>
      </c>
      <c r="D7" s="188"/>
      <c r="E7" s="188"/>
      <c r="F7" s="182"/>
    </row>
    <row r="8" spans="1:6" ht="15.75" customHeight="1" x14ac:dyDescent="0.2">
      <c r="A8" s="185">
        <v>3</v>
      </c>
      <c r="B8" s="33" t="s">
        <v>14</v>
      </c>
      <c r="C8" s="164" t="s">
        <v>14</v>
      </c>
      <c r="D8" s="188"/>
      <c r="E8" s="188"/>
      <c r="F8" s="161"/>
    </row>
    <row r="9" spans="1:6" ht="15.75" customHeight="1" x14ac:dyDescent="0.2">
      <c r="A9" s="185">
        <v>4</v>
      </c>
      <c r="B9" s="40" t="s">
        <v>14</v>
      </c>
      <c r="C9" s="164" t="s">
        <v>14</v>
      </c>
      <c r="D9" s="188"/>
      <c r="E9" s="188"/>
      <c r="F9" s="161"/>
    </row>
    <row r="10" spans="1:6" ht="15.75" customHeight="1" thickBot="1" x14ac:dyDescent="0.25">
      <c r="A10" s="185">
        <v>5</v>
      </c>
      <c r="B10" s="40"/>
      <c r="C10" s="164"/>
      <c r="D10" s="163"/>
      <c r="E10" s="162"/>
      <c r="F10" s="161"/>
    </row>
    <row r="11" spans="1:6" ht="15.75" thickBot="1" x14ac:dyDescent="0.3">
      <c r="A11" s="513" t="s">
        <v>21</v>
      </c>
      <c r="B11" s="514"/>
      <c r="C11" s="187"/>
      <c r="D11" s="159">
        <f>D6</f>
        <v>224</v>
      </c>
      <c r="E11" s="158">
        <f>F11/D11</f>
        <v>0</v>
      </c>
      <c r="F11" s="157">
        <f>SUM(F6:F10)</f>
        <v>0</v>
      </c>
    </row>
    <row r="12" spans="1:6" ht="15.75" thickBot="1" x14ac:dyDescent="0.3">
      <c r="A12" s="180"/>
      <c r="B12" s="179"/>
      <c r="C12" s="179"/>
      <c r="D12" s="178"/>
      <c r="E12" s="178"/>
      <c r="F12" s="178"/>
    </row>
    <row r="13" spans="1:6" ht="32.25" thickBot="1" x14ac:dyDescent="0.25">
      <c r="A13" s="177" t="s">
        <v>15</v>
      </c>
      <c r="B13" s="201" t="s">
        <v>22</v>
      </c>
      <c r="C13" s="200" t="s">
        <v>17</v>
      </c>
      <c r="D13" s="199" t="s">
        <v>18</v>
      </c>
      <c r="E13" s="174" t="s">
        <v>19</v>
      </c>
      <c r="F13" s="173" t="s">
        <v>20</v>
      </c>
    </row>
    <row r="14" spans="1:6" x14ac:dyDescent="0.2">
      <c r="A14" s="185">
        <v>1</v>
      </c>
      <c r="B14" s="95" t="s">
        <v>315</v>
      </c>
      <c r="C14" s="114" t="s">
        <v>106</v>
      </c>
      <c r="D14" s="363">
        <f>D6</f>
        <v>224</v>
      </c>
      <c r="E14" s="102"/>
      <c r="F14" s="182">
        <f>D14*E14</f>
        <v>0</v>
      </c>
    </row>
    <row r="15" spans="1:6" x14ac:dyDescent="0.2">
      <c r="A15" s="185">
        <v>2</v>
      </c>
      <c r="B15" s="109" t="s">
        <v>144</v>
      </c>
      <c r="C15" s="114" t="s">
        <v>7</v>
      </c>
      <c r="D15" s="127">
        <f>D6/2</f>
        <v>112</v>
      </c>
      <c r="E15" s="107"/>
      <c r="F15" s="182">
        <f>D15*E15</f>
        <v>0</v>
      </c>
    </row>
    <row r="16" spans="1:6" ht="15.75" customHeight="1" x14ac:dyDescent="0.2">
      <c r="A16" s="185">
        <v>3</v>
      </c>
      <c r="B16" s="109" t="s">
        <v>160</v>
      </c>
      <c r="C16" s="114" t="s">
        <v>7</v>
      </c>
      <c r="D16" s="127">
        <f>D6/4</f>
        <v>56</v>
      </c>
      <c r="E16" s="108"/>
      <c r="F16" s="182">
        <f>D16*E16</f>
        <v>0</v>
      </c>
    </row>
    <row r="17" spans="1:6" ht="15.75" customHeight="1" x14ac:dyDescent="0.2">
      <c r="A17" s="185">
        <v>4</v>
      </c>
      <c r="B17" s="109"/>
      <c r="C17" s="96"/>
      <c r="D17" s="247"/>
      <c r="E17" s="108"/>
      <c r="F17" s="182"/>
    </row>
    <row r="18" spans="1:6" ht="15.75" customHeight="1" x14ac:dyDescent="0.2">
      <c r="A18" s="185">
        <v>5</v>
      </c>
      <c r="B18" s="105"/>
      <c r="C18" s="106"/>
      <c r="D18" s="126"/>
      <c r="E18" s="110"/>
      <c r="F18" s="182"/>
    </row>
    <row r="19" spans="1:6" ht="15.75" customHeight="1" x14ac:dyDescent="0.2">
      <c r="A19" s="185">
        <v>6</v>
      </c>
      <c r="B19" s="105"/>
      <c r="C19" s="106"/>
      <c r="D19" s="126"/>
      <c r="E19" s="110"/>
      <c r="F19" s="182"/>
    </row>
    <row r="20" spans="1:6" ht="15.75" customHeight="1" x14ac:dyDescent="0.2">
      <c r="A20" s="185">
        <v>7</v>
      </c>
      <c r="B20" s="105"/>
      <c r="C20" s="106"/>
      <c r="D20" s="126"/>
      <c r="E20" s="110"/>
      <c r="F20" s="182"/>
    </row>
    <row r="21" spans="1:6" ht="15.75" customHeight="1" x14ac:dyDescent="0.2">
      <c r="A21" s="185">
        <v>8</v>
      </c>
      <c r="B21" s="105"/>
      <c r="C21" s="106"/>
      <c r="D21" s="126"/>
      <c r="E21" s="110"/>
      <c r="F21" s="182"/>
    </row>
    <row r="22" spans="1:6" ht="15.75" customHeight="1" x14ac:dyDescent="0.2">
      <c r="A22" s="185">
        <v>9</v>
      </c>
      <c r="B22" s="105"/>
      <c r="C22" s="106"/>
      <c r="D22" s="126"/>
      <c r="E22" s="110"/>
      <c r="F22" s="182"/>
    </row>
    <row r="23" spans="1:6" ht="15.75" customHeight="1" thickBot="1" x14ac:dyDescent="0.25">
      <c r="A23" s="185">
        <v>10</v>
      </c>
      <c r="B23" s="105"/>
      <c r="C23" s="106"/>
      <c r="D23" s="126"/>
      <c r="E23" s="110"/>
      <c r="F23" s="182"/>
    </row>
    <row r="24" spans="1:6" ht="15.75" customHeight="1" thickBot="1" x14ac:dyDescent="0.3">
      <c r="A24" s="513" t="s">
        <v>21</v>
      </c>
      <c r="B24" s="516"/>
      <c r="C24" s="181"/>
      <c r="D24" s="158">
        <f>D6</f>
        <v>224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tr">
        <f>C6</f>
        <v>мп</v>
      </c>
      <c r="D27" s="169">
        <f>D6</f>
        <v>224</v>
      </c>
      <c r="E27" s="168">
        <f>F27/D27</f>
        <v>0</v>
      </c>
      <c r="F27" s="167">
        <f>F11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tr">
        <f>C6</f>
        <v>мп</v>
      </c>
      <c r="D28" s="163">
        <f>D6</f>
        <v>224</v>
      </c>
      <c r="E28" s="162">
        <f>F28/D28</f>
        <v>0</v>
      </c>
      <c r="F28" s="161">
        <f>F24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224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ht="15" x14ac:dyDescent="0.25">
      <c r="A40" s="528" t="s">
        <v>62</v>
      </c>
      <c r="B40" s="528"/>
      <c r="C40" s="504" t="s">
        <v>63</v>
      </c>
      <c r="D40" s="504"/>
      <c r="E40" s="504"/>
      <c r="F40" s="504"/>
    </row>
    <row r="41" spans="1:8" ht="15" x14ac:dyDescent="0.25">
      <c r="A41" s="528" t="s">
        <v>251</v>
      </c>
      <c r="B41" s="528"/>
      <c r="C41" s="504"/>
      <c r="D41" s="504"/>
      <c r="E41" s="504"/>
      <c r="F41" s="504"/>
    </row>
    <row r="42" spans="1:8" ht="26.25" customHeight="1" x14ac:dyDescent="0.25">
      <c r="A42" s="528" t="s">
        <v>314</v>
      </c>
      <c r="B42" s="528"/>
      <c r="C42" s="442" t="s">
        <v>257</v>
      </c>
      <c r="D42" s="442"/>
      <c r="E42" s="442"/>
      <c r="F42" s="442"/>
    </row>
    <row r="43" spans="1:8" ht="15" x14ac:dyDescent="0.25">
      <c r="C43" s="504" t="s">
        <v>518</v>
      </c>
      <c r="D43" s="504"/>
      <c r="E43" s="504"/>
      <c r="F43" s="504"/>
    </row>
  </sheetData>
  <mergeCells count="20">
    <mergeCell ref="C43:F43"/>
    <mergeCell ref="C1:F1"/>
    <mergeCell ref="C33:D33"/>
    <mergeCell ref="C34:D34"/>
    <mergeCell ref="C35:D35"/>
    <mergeCell ref="C36:D36"/>
    <mergeCell ref="A42:B42"/>
    <mergeCell ref="A3:F3"/>
    <mergeCell ref="A2:B2"/>
    <mergeCell ref="A11:B11"/>
    <mergeCell ref="A24:B24"/>
    <mergeCell ref="A29:B29"/>
    <mergeCell ref="C31:D31"/>
    <mergeCell ref="C32:D32"/>
    <mergeCell ref="C37:D37"/>
    <mergeCell ref="C38:D38"/>
    <mergeCell ref="A40:B40"/>
    <mergeCell ref="C40:F40"/>
    <mergeCell ref="A41:B41"/>
    <mergeCell ref="C41:F41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C44" sqref="C44"/>
    </sheetView>
  </sheetViews>
  <sheetFormatPr defaultRowHeight="12.75" x14ac:dyDescent="0.2"/>
  <cols>
    <col min="1" max="1" width="5.85546875" customWidth="1"/>
    <col min="2" max="2" width="52.140625" customWidth="1"/>
    <col min="3" max="3" width="10.42578125" customWidth="1"/>
    <col min="4" max="4" width="10.28515625" customWidth="1"/>
    <col min="5" max="5" width="11" customWidth="1"/>
    <col min="6" max="6" width="20.42578125" customWidth="1"/>
    <col min="7" max="7" width="9" customWidth="1"/>
    <col min="8" max="8" width="10.28515625" hidden="1" customWidth="1"/>
    <col min="9" max="9" width="14.140625" hidden="1" customWidth="1"/>
    <col min="10" max="10" width="10.42578125" hidden="1" customWidth="1"/>
    <col min="11" max="11" width="7.85546875" hidden="1" customWidth="1"/>
    <col min="12" max="12" width="10.28515625" hidden="1" customWidth="1"/>
    <col min="13" max="13" width="11.28515625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139</v>
      </c>
      <c r="D2" s="24"/>
      <c r="E2" s="24"/>
      <c r="F2" s="24"/>
    </row>
    <row r="3" spans="1:11" ht="45.75" customHeight="1" x14ac:dyDescent="0.2">
      <c r="A3" s="512" t="str">
        <f>Дц!C99</f>
        <v xml:space="preserve">Прокладка кабеля UTP и FTP cat.5e 4pair </v>
      </c>
      <c r="B3" s="512"/>
      <c r="C3" s="512"/>
      <c r="D3" s="512"/>
      <c r="E3" s="512"/>
      <c r="F3" s="512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2">
        <v>1</v>
      </c>
      <c r="B6" s="40" t="str">
        <f>A3</f>
        <v xml:space="preserve">Прокладка кабеля UTP и FTP cat.5e 4pair </v>
      </c>
      <c r="C6" s="34" t="s">
        <v>5</v>
      </c>
      <c r="D6" s="35">
        <f>Дц!E99</f>
        <v>1900</v>
      </c>
      <c r="E6" s="35"/>
      <c r="F6" s="36">
        <f>D6*E6</f>
        <v>0</v>
      </c>
      <c r="I6">
        <v>1550.6121599999999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2">
        <v>2</v>
      </c>
      <c r="B7" s="37" t="s">
        <v>14</v>
      </c>
      <c r="C7" s="34" t="s">
        <v>14</v>
      </c>
      <c r="D7" s="35"/>
      <c r="E7" s="35"/>
      <c r="F7" s="36"/>
      <c r="K7" t="e">
        <f>E7*J$6</f>
        <v>#DIV/0!</v>
      </c>
    </row>
    <row r="8" spans="1:11" ht="15.75" customHeight="1" x14ac:dyDescent="0.2">
      <c r="A8" s="3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1900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78" t="s">
        <v>22</v>
      </c>
      <c r="C13" s="79" t="s">
        <v>17</v>
      </c>
      <c r="D13" s="80" t="s">
        <v>18</v>
      </c>
      <c r="E13" s="30" t="s">
        <v>19</v>
      </c>
      <c r="F13" s="31" t="s">
        <v>20</v>
      </c>
    </row>
    <row r="14" spans="1:11" ht="15.75" customHeight="1" x14ac:dyDescent="0.2">
      <c r="A14" s="32">
        <v>1</v>
      </c>
      <c r="B14" s="99" t="s">
        <v>272</v>
      </c>
      <c r="C14" s="100" t="s">
        <v>5</v>
      </c>
      <c r="D14" s="242">
        <f>D6+19</f>
        <v>1919</v>
      </c>
      <c r="E14" s="241"/>
      <c r="F14" s="36">
        <f t="shared" ref="F14:F15" si="0">D14*E14</f>
        <v>0</v>
      </c>
    </row>
    <row r="15" spans="1:11" ht="15.75" customHeight="1" x14ac:dyDescent="0.2">
      <c r="A15" s="32">
        <v>2</v>
      </c>
      <c r="B15" s="51" t="s">
        <v>277</v>
      </c>
      <c r="C15" s="103" t="s">
        <v>5</v>
      </c>
      <c r="D15" s="58">
        <v>0</v>
      </c>
      <c r="E15" s="58"/>
      <c r="F15" s="36">
        <f t="shared" si="0"/>
        <v>0</v>
      </c>
    </row>
    <row r="16" spans="1:11" ht="15.75" customHeight="1" x14ac:dyDescent="0.2">
      <c r="A16" s="32">
        <v>3</v>
      </c>
      <c r="B16" s="51"/>
      <c r="C16" s="103"/>
      <c r="D16" s="58"/>
      <c r="E16" s="58"/>
      <c r="F16" s="36"/>
    </row>
    <row r="17" spans="1:6" ht="15.75" customHeight="1" x14ac:dyDescent="0.2">
      <c r="A17" s="32">
        <v>4</v>
      </c>
      <c r="B17" s="51"/>
      <c r="C17" s="103"/>
      <c r="D17" s="58"/>
      <c r="E17" s="58"/>
      <c r="F17" s="36"/>
    </row>
    <row r="18" spans="1:6" ht="15.75" customHeight="1" x14ac:dyDescent="0.2">
      <c r="A18" s="32">
        <v>5</v>
      </c>
      <c r="B18" s="51"/>
      <c r="C18" s="103"/>
      <c r="D18" s="58"/>
      <c r="E18" s="58"/>
      <c r="F18" s="36"/>
    </row>
    <row r="19" spans="1:6" ht="15.75" customHeight="1" x14ac:dyDescent="0.2">
      <c r="A19" s="32">
        <v>6</v>
      </c>
      <c r="B19" s="51"/>
      <c r="C19" s="56"/>
      <c r="D19" s="58"/>
      <c r="E19" s="58"/>
      <c r="F19" s="36"/>
    </row>
    <row r="20" spans="1:6" ht="15.75" customHeight="1" x14ac:dyDescent="0.2">
      <c r="A20" s="32">
        <v>7</v>
      </c>
      <c r="B20" s="53"/>
      <c r="C20" s="34"/>
      <c r="D20" s="35"/>
      <c r="E20" s="35"/>
      <c r="F20" s="36"/>
    </row>
    <row r="21" spans="1:6" ht="15.75" customHeight="1" x14ac:dyDescent="0.2">
      <c r="A21" s="32">
        <v>8</v>
      </c>
      <c r="B21" s="53"/>
      <c r="C21" s="34"/>
      <c r="D21" s="35"/>
      <c r="E21" s="35"/>
      <c r="F21" s="36"/>
    </row>
    <row r="22" spans="1:6" ht="15.75" customHeight="1" x14ac:dyDescent="0.2">
      <c r="A22" s="32">
        <v>9</v>
      </c>
      <c r="B22" s="53"/>
      <c r="C22" s="34"/>
      <c r="D22" s="35"/>
      <c r="E22" s="35"/>
      <c r="F22" s="36"/>
    </row>
    <row r="23" spans="1:6" ht="15.75" customHeight="1" thickBot="1" x14ac:dyDescent="0.25">
      <c r="A23" s="32">
        <v>10</v>
      </c>
      <c r="B23" s="61"/>
      <c r="C23" s="63"/>
      <c r="D23" s="65"/>
      <c r="E23" s="6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1900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мп</v>
      </c>
      <c r="D27" s="57">
        <f>D6</f>
        <v>1900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мп</v>
      </c>
      <c r="D28" s="41">
        <f>D6</f>
        <v>1900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1900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251</v>
      </c>
      <c r="B41" s="504"/>
      <c r="C41" s="504"/>
      <c r="D41" s="504"/>
      <c r="E41" s="504"/>
      <c r="F41" s="504"/>
    </row>
    <row r="42" spans="1:8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2:D32"/>
    <mergeCell ref="C37:D37"/>
    <mergeCell ref="C38:D38"/>
    <mergeCell ref="C33:D33"/>
    <mergeCell ref="C34:D34"/>
    <mergeCell ref="C35:D35"/>
    <mergeCell ref="C36:D36"/>
    <mergeCell ref="A40:B40"/>
    <mergeCell ref="C40:F40"/>
    <mergeCell ref="A41:B41"/>
    <mergeCell ref="C41:F41"/>
    <mergeCell ref="C1:F1"/>
    <mergeCell ref="A2:B2"/>
    <mergeCell ref="C31:D31"/>
    <mergeCell ref="A11:B11"/>
    <mergeCell ref="A24:B24"/>
    <mergeCell ref="A29:B29"/>
    <mergeCell ref="A3:F3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C44" sqref="C44"/>
    </sheetView>
  </sheetViews>
  <sheetFormatPr defaultRowHeight="12.75" x14ac:dyDescent="0.2"/>
  <cols>
    <col min="1" max="1" width="5.85546875" customWidth="1"/>
    <col min="2" max="2" width="52.140625" customWidth="1"/>
    <col min="3" max="3" width="10.42578125" customWidth="1"/>
    <col min="4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141</v>
      </c>
      <c r="D2" s="24"/>
      <c r="E2" s="24"/>
      <c r="F2" s="24"/>
    </row>
    <row r="3" spans="1:11" ht="45.75" customHeight="1" x14ac:dyDescent="0.2">
      <c r="A3" s="512" t="str">
        <f>Дц!C100</f>
        <v>Установка розеток сетевых RJ45</v>
      </c>
      <c r="B3" s="512"/>
      <c r="C3" s="512"/>
      <c r="D3" s="512"/>
      <c r="E3" s="512"/>
      <c r="F3" s="512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2">
        <v>1</v>
      </c>
      <c r="B6" s="40" t="str">
        <f>A3</f>
        <v>Установка розеток сетевых RJ45</v>
      </c>
      <c r="C6" s="34" t="s">
        <v>7</v>
      </c>
      <c r="D6" s="35">
        <f>Дц!E100</f>
        <v>11</v>
      </c>
      <c r="E6" s="35"/>
      <c r="F6" s="36">
        <f>D6*E6</f>
        <v>0</v>
      </c>
      <c r="I6">
        <v>2119.7525759999999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2">
        <v>2</v>
      </c>
      <c r="B7" s="33" t="s">
        <v>14</v>
      </c>
      <c r="C7" s="38" t="s">
        <v>14</v>
      </c>
      <c r="D7" s="35"/>
      <c r="E7" s="35"/>
      <c r="F7" s="36"/>
      <c r="K7" t="e">
        <f>E7*J$6</f>
        <v>#DIV/0!</v>
      </c>
    </row>
    <row r="8" spans="1:11" ht="15.75" customHeight="1" x14ac:dyDescent="0.2">
      <c r="A8" s="3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11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32">
        <v>1</v>
      </c>
      <c r="B14" s="95" t="s">
        <v>109</v>
      </c>
      <c r="C14" s="104" t="s">
        <v>7</v>
      </c>
      <c r="D14" s="234">
        <f>D6</f>
        <v>11</v>
      </c>
      <c r="E14" s="102"/>
      <c r="F14" s="364">
        <f t="shared" ref="F14:F15" si="0">D14*E14</f>
        <v>0</v>
      </c>
    </row>
    <row r="15" spans="1:11" ht="28.5" customHeight="1" x14ac:dyDescent="0.2">
      <c r="A15" s="32">
        <v>2</v>
      </c>
      <c r="B15" s="109" t="s">
        <v>198</v>
      </c>
      <c r="C15" s="365" t="s">
        <v>7</v>
      </c>
      <c r="D15" s="366">
        <f>D14</f>
        <v>11</v>
      </c>
      <c r="E15" s="130"/>
      <c r="F15" s="35">
        <f t="shared" si="0"/>
        <v>0</v>
      </c>
    </row>
    <row r="16" spans="1:11" ht="18" customHeight="1" x14ac:dyDescent="0.2">
      <c r="A16" s="32">
        <v>3</v>
      </c>
      <c r="B16" s="109"/>
      <c r="C16" s="365"/>
      <c r="D16" s="366"/>
      <c r="E16" s="130"/>
      <c r="F16" s="35"/>
    </row>
    <row r="17" spans="1:6" ht="15.75" customHeight="1" x14ac:dyDescent="0.2">
      <c r="A17" s="32">
        <v>4</v>
      </c>
      <c r="B17" s="109"/>
      <c r="C17" s="128"/>
      <c r="D17" s="127"/>
      <c r="E17" s="35"/>
      <c r="F17" s="35"/>
    </row>
    <row r="18" spans="1:6" ht="15.75" customHeight="1" x14ac:dyDescent="0.2">
      <c r="A18" s="32">
        <v>5</v>
      </c>
      <c r="B18" s="109"/>
      <c r="C18" s="128"/>
      <c r="D18" s="127"/>
      <c r="E18" s="35"/>
      <c r="F18" s="35"/>
    </row>
    <row r="19" spans="1:6" ht="15.75" customHeight="1" x14ac:dyDescent="0.2">
      <c r="A19" s="32">
        <v>6</v>
      </c>
      <c r="B19" s="109"/>
      <c r="C19" s="128"/>
      <c r="D19" s="127"/>
      <c r="E19" s="35"/>
      <c r="F19" s="35"/>
    </row>
    <row r="20" spans="1:6" ht="15.75" customHeight="1" x14ac:dyDescent="0.2">
      <c r="A20" s="32">
        <v>7</v>
      </c>
      <c r="B20" s="109"/>
      <c r="C20" s="128"/>
      <c r="D20" s="127"/>
      <c r="E20" s="35"/>
      <c r="F20" s="35"/>
    </row>
    <row r="21" spans="1:6" ht="15.75" customHeight="1" x14ac:dyDescent="0.2">
      <c r="A21" s="32">
        <v>8</v>
      </c>
      <c r="B21" s="109"/>
      <c r="C21" s="128"/>
      <c r="D21" s="127"/>
      <c r="E21" s="35"/>
      <c r="F21" s="35"/>
    </row>
    <row r="22" spans="1:6" ht="15.75" customHeight="1" x14ac:dyDescent="0.2">
      <c r="A22" s="32">
        <v>9</v>
      </c>
      <c r="B22" s="109"/>
      <c r="C22" s="128"/>
      <c r="D22" s="127"/>
      <c r="E22" s="35"/>
      <c r="F22" s="35"/>
    </row>
    <row r="23" spans="1:6" ht="15.75" customHeight="1" thickBot="1" x14ac:dyDescent="0.25">
      <c r="A23" s="32">
        <v>10</v>
      </c>
      <c r="B23" s="367"/>
      <c r="C23" s="368"/>
      <c r="D23" s="369"/>
      <c r="E23" s="65"/>
      <c r="F23" s="65"/>
    </row>
    <row r="24" spans="1:6" ht="15.75" customHeight="1" thickBot="1" x14ac:dyDescent="0.3">
      <c r="A24" s="495" t="s">
        <v>21</v>
      </c>
      <c r="B24" s="530"/>
      <c r="C24" s="118"/>
      <c r="D24" s="119">
        <f>D6</f>
        <v>11</v>
      </c>
      <c r="E24" s="119">
        <f>F24/D24</f>
        <v>0</v>
      </c>
      <c r="F24" s="205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шт</v>
      </c>
      <c r="D27" s="57">
        <f>D6</f>
        <v>11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шт</v>
      </c>
      <c r="D28" s="41">
        <f>D6</f>
        <v>11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11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251</v>
      </c>
      <c r="B41" s="504"/>
      <c r="C41" s="504"/>
      <c r="D41" s="504"/>
      <c r="E41" s="504"/>
      <c r="F41" s="504"/>
    </row>
    <row r="42" spans="1:8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2:D32"/>
    <mergeCell ref="C37:D37"/>
    <mergeCell ref="C38:D38"/>
    <mergeCell ref="C33:D33"/>
    <mergeCell ref="C34:D34"/>
    <mergeCell ref="C35:D35"/>
    <mergeCell ref="C36:D36"/>
    <mergeCell ref="A40:B40"/>
    <mergeCell ref="C40:F40"/>
    <mergeCell ref="A41:B41"/>
    <mergeCell ref="C41:F41"/>
    <mergeCell ref="C1:F1"/>
    <mergeCell ref="A2:B2"/>
    <mergeCell ref="C31:D31"/>
    <mergeCell ref="A11:B11"/>
    <mergeCell ref="A24:B24"/>
    <mergeCell ref="A29:B29"/>
    <mergeCell ref="A3:F3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C44" sqref="C44"/>
    </sheetView>
  </sheetViews>
  <sheetFormatPr defaultRowHeight="12.75" x14ac:dyDescent="0.2"/>
  <cols>
    <col min="1" max="1" width="5.85546875" customWidth="1"/>
    <col min="2" max="2" width="52.140625" customWidth="1"/>
    <col min="3" max="3" width="10.42578125" customWidth="1"/>
    <col min="4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142</v>
      </c>
      <c r="D2" s="24"/>
      <c r="E2" s="24"/>
      <c r="F2" s="24"/>
    </row>
    <row r="3" spans="1:11" ht="45.75" customHeight="1" x14ac:dyDescent="0.2">
      <c r="A3" s="512" t="str">
        <f>Дц!C101</f>
        <v>Установка колонок  TOA PC-1869</v>
      </c>
      <c r="B3" s="512"/>
      <c r="C3" s="512"/>
      <c r="D3" s="512"/>
      <c r="E3" s="512"/>
      <c r="F3" s="512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2">
        <v>1</v>
      </c>
      <c r="B6" s="40" t="str">
        <f>A3</f>
        <v>Установка колонок  TOA PC-1869</v>
      </c>
      <c r="C6" s="34" t="s">
        <v>7</v>
      </c>
      <c r="D6" s="35">
        <f>Дц!E101</f>
        <v>4</v>
      </c>
      <c r="E6" s="35"/>
      <c r="F6" s="36">
        <f>D6*E6</f>
        <v>0</v>
      </c>
      <c r="I6">
        <v>1219.3488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2">
        <v>2</v>
      </c>
      <c r="B7" s="37" t="s">
        <v>14</v>
      </c>
      <c r="C7" s="34" t="s">
        <v>14</v>
      </c>
      <c r="D7" s="35"/>
      <c r="E7" s="35"/>
      <c r="F7" s="36"/>
      <c r="K7" t="e">
        <f>E7*J$6</f>
        <v>#DIV/0!</v>
      </c>
    </row>
    <row r="8" spans="1:11" ht="15.75" customHeight="1" x14ac:dyDescent="0.2">
      <c r="A8" s="3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4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32">
        <v>1</v>
      </c>
      <c r="B14" s="51" t="s">
        <v>143</v>
      </c>
      <c r="C14" s="103" t="s">
        <v>7</v>
      </c>
      <c r="D14" s="235">
        <f>D6</f>
        <v>4</v>
      </c>
      <c r="E14" s="102"/>
      <c r="F14" s="36">
        <f t="shared" ref="F14" si="0">D14*E14</f>
        <v>0</v>
      </c>
    </row>
    <row r="15" spans="1:11" ht="15.75" customHeight="1" x14ac:dyDescent="0.2">
      <c r="A15" s="32">
        <v>2</v>
      </c>
      <c r="B15" s="51"/>
      <c r="C15" s="103"/>
      <c r="D15" s="58"/>
      <c r="E15" s="58"/>
      <c r="F15" s="36"/>
    </row>
    <row r="16" spans="1:11" ht="15.75" customHeight="1" x14ac:dyDescent="0.2">
      <c r="A16" s="32">
        <v>3</v>
      </c>
      <c r="B16" s="51"/>
      <c r="C16" s="103"/>
      <c r="D16" s="58"/>
      <c r="E16" s="58"/>
      <c r="F16" s="36"/>
    </row>
    <row r="17" spans="1:6" ht="15.75" customHeight="1" x14ac:dyDescent="0.2">
      <c r="A17" s="32">
        <v>4</v>
      </c>
      <c r="B17" s="51"/>
      <c r="C17" s="103"/>
      <c r="D17" s="58"/>
      <c r="E17" s="58"/>
      <c r="F17" s="36"/>
    </row>
    <row r="18" spans="1:6" ht="15.75" customHeight="1" x14ac:dyDescent="0.2">
      <c r="A18" s="32">
        <v>5</v>
      </c>
      <c r="B18" s="51"/>
      <c r="C18" s="103"/>
      <c r="D18" s="58"/>
      <c r="E18" s="58"/>
      <c r="F18" s="36"/>
    </row>
    <row r="19" spans="1:6" ht="15.75" customHeight="1" x14ac:dyDescent="0.2">
      <c r="A19" s="32">
        <v>6</v>
      </c>
      <c r="B19" s="51"/>
      <c r="C19" s="103"/>
      <c r="D19" s="58"/>
      <c r="E19" s="58"/>
      <c r="F19" s="36"/>
    </row>
    <row r="20" spans="1:6" ht="15.75" customHeight="1" x14ac:dyDescent="0.2">
      <c r="A20" s="32">
        <v>7</v>
      </c>
      <c r="B20" s="53"/>
      <c r="C20" s="52"/>
      <c r="D20" s="35"/>
      <c r="E20" s="35"/>
      <c r="F20" s="36"/>
    </row>
    <row r="21" spans="1:6" ht="15.75" customHeight="1" x14ac:dyDescent="0.2">
      <c r="A21" s="32">
        <v>8</v>
      </c>
      <c r="B21" s="109"/>
      <c r="C21" s="128"/>
      <c r="D21" s="127"/>
      <c r="E21" s="35"/>
      <c r="F21" s="36"/>
    </row>
    <row r="22" spans="1:6" ht="15.75" customHeight="1" x14ac:dyDescent="0.2">
      <c r="A22" s="32">
        <v>9</v>
      </c>
      <c r="B22" s="109"/>
      <c r="C22" s="128"/>
      <c r="D22" s="127"/>
      <c r="E22" s="35"/>
      <c r="F22" s="36"/>
    </row>
    <row r="23" spans="1:6" ht="15.75" customHeight="1" thickBot="1" x14ac:dyDescent="0.25">
      <c r="A23" s="32">
        <v>10</v>
      </c>
      <c r="B23" s="109"/>
      <c r="C23" s="128"/>
      <c r="D23" s="127"/>
      <c r="E23" s="65"/>
      <c r="F23" s="36"/>
    </row>
    <row r="24" spans="1:6" ht="15.75" customHeight="1" thickBot="1" x14ac:dyDescent="0.3">
      <c r="A24" s="495" t="s">
        <v>21</v>
      </c>
      <c r="B24" s="530"/>
      <c r="C24" s="118"/>
      <c r="D24" s="119">
        <f>D6</f>
        <v>4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шт</v>
      </c>
      <c r="D27" s="57">
        <f>D6</f>
        <v>4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шт</v>
      </c>
      <c r="D28" s="41">
        <f>D6</f>
        <v>4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4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251</v>
      </c>
      <c r="B41" s="504"/>
      <c r="C41" s="504"/>
      <c r="D41" s="504"/>
      <c r="E41" s="504"/>
      <c r="F41" s="504"/>
    </row>
    <row r="42" spans="1:8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2:D32"/>
    <mergeCell ref="C37:D37"/>
    <mergeCell ref="C38:D38"/>
    <mergeCell ref="C33:D33"/>
    <mergeCell ref="C34:D34"/>
    <mergeCell ref="C35:D35"/>
    <mergeCell ref="C36:D36"/>
    <mergeCell ref="A40:B40"/>
    <mergeCell ref="C40:F40"/>
    <mergeCell ref="A41:B41"/>
    <mergeCell ref="C41:F41"/>
    <mergeCell ref="C1:F1"/>
    <mergeCell ref="A2:B2"/>
    <mergeCell ref="C31:D31"/>
    <mergeCell ref="A11:B11"/>
    <mergeCell ref="A24:B24"/>
    <mergeCell ref="A29:B29"/>
    <mergeCell ref="A3:F3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C44" sqref="C44"/>
    </sheetView>
  </sheetViews>
  <sheetFormatPr defaultRowHeight="12.75" x14ac:dyDescent="0.2"/>
  <cols>
    <col min="1" max="1" width="5.85546875" customWidth="1"/>
    <col min="2" max="2" width="52.140625" customWidth="1"/>
    <col min="3" max="3" width="10.42578125" customWidth="1"/>
    <col min="4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144</v>
      </c>
      <c r="D2" s="24"/>
      <c r="E2" s="24"/>
      <c r="F2" s="24"/>
    </row>
    <row r="3" spans="1:11" ht="45.75" customHeight="1" x14ac:dyDescent="0.2">
      <c r="A3" s="506" t="str">
        <f>Дц!C103</f>
        <v>Установка музыкального центра с DVD LG DH-3120S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2">
        <v>1</v>
      </c>
      <c r="B6" s="40" t="str">
        <f>A3</f>
        <v>Установка музыкального центра с DVD LG DH-3120S</v>
      </c>
      <c r="C6" s="34" t="s">
        <v>7</v>
      </c>
      <c r="D6" s="35">
        <f>Дц!E103</f>
        <v>1</v>
      </c>
      <c r="E6" s="35"/>
      <c r="F6" s="36">
        <f>D6*E6</f>
        <v>0</v>
      </c>
      <c r="I6">
        <v>1404.54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2">
        <v>2</v>
      </c>
      <c r="B7" s="37" t="s">
        <v>14</v>
      </c>
      <c r="C7" s="34" t="s">
        <v>14</v>
      </c>
      <c r="D7" s="35"/>
      <c r="E7" s="35"/>
      <c r="F7" s="36"/>
      <c r="K7" t="e">
        <f>E7*J$6</f>
        <v>#DIV/0!</v>
      </c>
    </row>
    <row r="8" spans="1:11" ht="15.75" customHeight="1" x14ac:dyDescent="0.2">
      <c r="A8" s="3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1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32">
        <v>1</v>
      </c>
      <c r="B14" s="99" t="s">
        <v>302</v>
      </c>
      <c r="C14" s="100" t="s">
        <v>5</v>
      </c>
      <c r="D14" s="233">
        <f>D6</f>
        <v>1</v>
      </c>
      <c r="E14" s="102"/>
      <c r="F14" s="36">
        <f t="shared" ref="F14" si="0">D14*E14</f>
        <v>0</v>
      </c>
    </row>
    <row r="15" spans="1:11" ht="15.75" customHeight="1" x14ac:dyDescent="0.2">
      <c r="A15" s="32">
        <v>2</v>
      </c>
      <c r="B15" s="51"/>
      <c r="C15" s="103"/>
      <c r="D15" s="58"/>
      <c r="E15" s="58"/>
      <c r="F15" s="36"/>
    </row>
    <row r="16" spans="1:11" ht="15.75" customHeight="1" x14ac:dyDescent="0.2">
      <c r="A16" s="32">
        <v>3</v>
      </c>
      <c r="B16" s="51"/>
      <c r="C16" s="103"/>
      <c r="D16" s="58"/>
      <c r="E16" s="58"/>
      <c r="F16" s="36"/>
    </row>
    <row r="17" spans="1:6" ht="15.75" customHeight="1" x14ac:dyDescent="0.2">
      <c r="A17" s="32">
        <v>4</v>
      </c>
      <c r="B17" s="51"/>
      <c r="C17" s="103"/>
      <c r="D17" s="58"/>
      <c r="E17" s="58"/>
      <c r="F17" s="36"/>
    </row>
    <row r="18" spans="1:6" ht="15.75" customHeight="1" x14ac:dyDescent="0.2">
      <c r="A18" s="32">
        <v>5</v>
      </c>
      <c r="B18" s="51"/>
      <c r="C18" s="103"/>
      <c r="D18" s="58"/>
      <c r="E18" s="58"/>
      <c r="F18" s="36"/>
    </row>
    <row r="19" spans="1:6" ht="15.75" customHeight="1" x14ac:dyDescent="0.2">
      <c r="A19" s="32">
        <v>6</v>
      </c>
      <c r="B19" s="51"/>
      <c r="C19" s="103"/>
      <c r="D19" s="58"/>
      <c r="E19" s="58"/>
      <c r="F19" s="36"/>
    </row>
    <row r="20" spans="1:6" ht="15.75" customHeight="1" x14ac:dyDescent="0.2">
      <c r="A20" s="32">
        <v>7</v>
      </c>
      <c r="B20" s="53"/>
      <c r="C20" s="52"/>
      <c r="D20" s="35"/>
      <c r="E20" s="35"/>
      <c r="F20" s="36"/>
    </row>
    <row r="21" spans="1:6" ht="15.75" customHeight="1" x14ac:dyDescent="0.2">
      <c r="A21" s="32">
        <v>8</v>
      </c>
      <c r="B21" s="53"/>
      <c r="C21" s="52"/>
      <c r="D21" s="35"/>
      <c r="E21" s="35"/>
      <c r="F21" s="36"/>
    </row>
    <row r="22" spans="1:6" ht="15.75" customHeight="1" x14ac:dyDescent="0.2">
      <c r="A22" s="32">
        <v>9</v>
      </c>
      <c r="B22" s="53"/>
      <c r="C22" s="52"/>
      <c r="D22" s="35"/>
      <c r="E22" s="35"/>
      <c r="F22" s="36"/>
    </row>
    <row r="23" spans="1:6" ht="15.75" customHeight="1" thickBot="1" x14ac:dyDescent="0.25">
      <c r="A23" s="32">
        <v>10</v>
      </c>
      <c r="B23" s="61"/>
      <c r="C23" s="52"/>
      <c r="D23" s="65"/>
      <c r="E23" s="6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1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шт</v>
      </c>
      <c r="D27" s="57">
        <f>D6</f>
        <v>1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шт</v>
      </c>
      <c r="D28" s="41">
        <f>D6</f>
        <v>1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1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251</v>
      </c>
      <c r="B41" s="504"/>
      <c r="C41" s="504"/>
      <c r="D41" s="504"/>
      <c r="E41" s="504"/>
      <c r="F41" s="504"/>
    </row>
    <row r="42" spans="1:8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43:B43"/>
    <mergeCell ref="C43:F43"/>
    <mergeCell ref="C32:D32"/>
    <mergeCell ref="C37:D37"/>
    <mergeCell ref="C38:D38"/>
    <mergeCell ref="C33:D33"/>
    <mergeCell ref="C34:D34"/>
    <mergeCell ref="C35:D35"/>
    <mergeCell ref="C36:D36"/>
    <mergeCell ref="A40:B40"/>
    <mergeCell ref="C40:F40"/>
    <mergeCell ref="A41:B41"/>
    <mergeCell ref="C41:F41"/>
    <mergeCell ref="C1:F1"/>
    <mergeCell ref="A2:B2"/>
    <mergeCell ref="C31:D31"/>
    <mergeCell ref="A11:B11"/>
    <mergeCell ref="A24:B24"/>
    <mergeCell ref="A29:B29"/>
    <mergeCell ref="A3:F3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C44" sqref="C44"/>
    </sheetView>
  </sheetViews>
  <sheetFormatPr defaultRowHeight="12.75" x14ac:dyDescent="0.2"/>
  <cols>
    <col min="1" max="1" width="5.85546875" style="147" customWidth="1"/>
    <col min="2" max="2" width="52.140625" style="147" customWidth="1"/>
    <col min="3" max="3" width="10.42578125" style="147" customWidth="1"/>
    <col min="4" max="4" width="10.28515625" style="147" customWidth="1"/>
    <col min="5" max="5" width="11" style="147" customWidth="1"/>
    <col min="6" max="6" width="14.140625" style="147" customWidth="1"/>
    <col min="7" max="13" width="0" style="147" hidden="1" customWidth="1"/>
    <col min="14" max="16384" width="9.140625" style="147"/>
  </cols>
  <sheetData>
    <row r="1" spans="1:11" ht="40.5" customHeight="1" x14ac:dyDescent="0.2">
      <c r="A1" s="191"/>
      <c r="B1" s="194"/>
      <c r="C1" s="505" t="s">
        <v>419</v>
      </c>
      <c r="D1" s="505"/>
      <c r="E1" s="505"/>
      <c r="F1" s="505"/>
    </row>
    <row r="2" spans="1:11" ht="15.75" customHeight="1" x14ac:dyDescent="0.25">
      <c r="A2" s="515" t="s">
        <v>252</v>
      </c>
      <c r="B2" s="515"/>
      <c r="C2" s="193" t="str">
        <f ca="1">MID(CELL("filename",A1),FIND("]",CELL("filename",A1))+1,65535)</f>
        <v>145</v>
      </c>
      <c r="D2" s="192"/>
      <c r="E2" s="192"/>
      <c r="F2" s="192"/>
    </row>
    <row r="3" spans="1:11" ht="45.75" customHeight="1" x14ac:dyDescent="0.2">
      <c r="A3" s="517" t="str">
        <f>Дц!C102</f>
        <v>Прокладка акустического кабеля ШВВП 2х1,5</v>
      </c>
      <c r="B3" s="517"/>
      <c r="C3" s="517"/>
      <c r="D3" s="517"/>
      <c r="E3" s="517"/>
      <c r="F3" s="517"/>
    </row>
    <row r="4" spans="1:11" ht="15.75" customHeight="1" thickBot="1" x14ac:dyDescent="0.25">
      <c r="A4" s="191"/>
      <c r="D4" s="190"/>
      <c r="E4" s="190"/>
      <c r="F4" s="190"/>
    </row>
    <row r="5" spans="1:11" ht="32.25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</row>
    <row r="6" spans="1:11" x14ac:dyDescent="0.2">
      <c r="A6" s="185">
        <v>1</v>
      </c>
      <c r="B6" s="40" t="str">
        <f>A3</f>
        <v>Прокладка акустического кабеля ШВВП 2х1,5</v>
      </c>
      <c r="C6" s="189" t="s">
        <v>5</v>
      </c>
      <c r="D6" s="188">
        <f>Дц!E102</f>
        <v>125</v>
      </c>
      <c r="E6" s="188"/>
      <c r="F6" s="182">
        <f>D6*E6</f>
        <v>0</v>
      </c>
      <c r="I6" s="147">
        <v>1251.8092799999999</v>
      </c>
      <c r="J6" s="147" t="e">
        <f>(I6-F28)/F11</f>
        <v>#DIV/0!</v>
      </c>
      <c r="K6" s="147" t="e">
        <f>E6*J$6</f>
        <v>#DIV/0!</v>
      </c>
    </row>
    <row r="7" spans="1:11" ht="15.75" customHeight="1" x14ac:dyDescent="0.2">
      <c r="A7" s="185">
        <v>2</v>
      </c>
      <c r="B7" s="37" t="s">
        <v>14</v>
      </c>
      <c r="C7" s="189" t="s">
        <v>14</v>
      </c>
      <c r="D7" s="188"/>
      <c r="E7" s="188"/>
      <c r="F7" s="182"/>
      <c r="K7" s="147" t="e">
        <f>E7*J$6</f>
        <v>#DIV/0!</v>
      </c>
    </row>
    <row r="8" spans="1:11" ht="15.75" customHeight="1" x14ac:dyDescent="0.2">
      <c r="A8" s="185">
        <v>3</v>
      </c>
      <c r="B8" s="33" t="s">
        <v>14</v>
      </c>
      <c r="C8" s="164" t="s">
        <v>14</v>
      </c>
      <c r="D8" s="188"/>
      <c r="E8" s="188"/>
      <c r="F8" s="161"/>
      <c r="K8" s="147" t="e">
        <f>E8*J$6</f>
        <v>#DIV/0!</v>
      </c>
    </row>
    <row r="9" spans="1:11" ht="15.75" customHeight="1" x14ac:dyDescent="0.2">
      <c r="A9" s="185">
        <v>4</v>
      </c>
      <c r="B9" s="40" t="s">
        <v>14</v>
      </c>
      <c r="C9" s="164" t="s">
        <v>14</v>
      </c>
      <c r="D9" s="188"/>
      <c r="E9" s="188"/>
      <c r="F9" s="161"/>
      <c r="K9" s="147" t="e">
        <f>E9*J$6</f>
        <v>#DIV/0!</v>
      </c>
    </row>
    <row r="10" spans="1:11" ht="15.75" customHeight="1" thickBot="1" x14ac:dyDescent="0.25">
      <c r="A10" s="185">
        <v>5</v>
      </c>
      <c r="B10" s="40"/>
      <c r="C10" s="164"/>
      <c r="D10" s="163"/>
      <c r="E10" s="162"/>
      <c r="F10" s="161"/>
      <c r="K10" s="147" t="e">
        <f>E10*J$6</f>
        <v>#DIV/0!</v>
      </c>
    </row>
    <row r="11" spans="1:11" ht="15.75" customHeight="1" thickBot="1" x14ac:dyDescent="0.3">
      <c r="A11" s="513" t="s">
        <v>21</v>
      </c>
      <c r="B11" s="514"/>
      <c r="C11" s="187"/>
      <c r="D11" s="159">
        <f>D6</f>
        <v>125</v>
      </c>
      <c r="E11" s="158">
        <f>F11/D11</f>
        <v>0</v>
      </c>
      <c r="F11" s="157">
        <f>SUM(F6:F10)</f>
        <v>0</v>
      </c>
    </row>
    <row r="12" spans="1:11" ht="15.75" customHeight="1" thickBot="1" x14ac:dyDescent="0.3">
      <c r="A12" s="180"/>
      <c r="B12" s="179"/>
      <c r="C12" s="179"/>
      <c r="D12" s="178"/>
      <c r="E12" s="178"/>
      <c r="F12" s="178"/>
    </row>
    <row r="13" spans="1:11" ht="32.25" thickBot="1" x14ac:dyDescent="0.25">
      <c r="A13" s="177" t="s">
        <v>15</v>
      </c>
      <c r="B13" s="176" t="s">
        <v>22</v>
      </c>
      <c r="C13" s="186" t="s">
        <v>17</v>
      </c>
      <c r="D13" s="174" t="s">
        <v>18</v>
      </c>
      <c r="E13" s="174" t="s">
        <v>19</v>
      </c>
      <c r="F13" s="173" t="s">
        <v>20</v>
      </c>
    </row>
    <row r="14" spans="1:11" ht="15.75" customHeight="1" x14ac:dyDescent="0.2">
      <c r="A14" s="185">
        <v>1</v>
      </c>
      <c r="B14" s="99" t="s">
        <v>187</v>
      </c>
      <c r="C14" s="100" t="s">
        <v>5</v>
      </c>
      <c r="D14" s="101">
        <f>D6+15</f>
        <v>140</v>
      </c>
      <c r="E14" s="102"/>
      <c r="F14" s="182">
        <f t="shared" ref="F14" si="0">D14*E14</f>
        <v>0</v>
      </c>
    </row>
    <row r="15" spans="1:11" ht="15.75" customHeight="1" x14ac:dyDescent="0.2">
      <c r="A15" s="185">
        <v>2</v>
      </c>
      <c r="B15" s="171"/>
      <c r="C15" s="198"/>
      <c r="D15" s="168"/>
      <c r="E15" s="168"/>
      <c r="F15" s="182"/>
    </row>
    <row r="16" spans="1:11" ht="15.75" customHeight="1" x14ac:dyDescent="0.2">
      <c r="A16" s="185">
        <v>3</v>
      </c>
      <c r="B16" s="171"/>
      <c r="C16" s="198"/>
      <c r="D16" s="168"/>
      <c r="E16" s="168"/>
      <c r="F16" s="182"/>
    </row>
    <row r="17" spans="1:6" ht="15.75" customHeight="1" x14ac:dyDescent="0.2">
      <c r="A17" s="185">
        <v>4</v>
      </c>
      <c r="B17" s="171"/>
      <c r="C17" s="198"/>
      <c r="D17" s="168"/>
      <c r="E17" s="168"/>
      <c r="F17" s="182"/>
    </row>
    <row r="18" spans="1:6" ht="15.75" customHeight="1" x14ac:dyDescent="0.2">
      <c r="A18" s="185">
        <v>5</v>
      </c>
      <c r="B18" s="171"/>
      <c r="C18" s="198"/>
      <c r="D18" s="168"/>
      <c r="E18" s="168"/>
      <c r="F18" s="182"/>
    </row>
    <row r="19" spans="1:6" ht="15.75" customHeight="1" x14ac:dyDescent="0.2">
      <c r="A19" s="185">
        <v>6</v>
      </c>
      <c r="B19" s="171"/>
      <c r="C19" s="198"/>
      <c r="D19" s="168"/>
      <c r="E19" s="168"/>
      <c r="F19" s="182"/>
    </row>
    <row r="20" spans="1:6" ht="15.75" customHeight="1" x14ac:dyDescent="0.2">
      <c r="A20" s="185">
        <v>7</v>
      </c>
      <c r="B20" s="196"/>
      <c r="C20" s="195"/>
      <c r="D20" s="188"/>
      <c r="E20" s="188"/>
      <c r="F20" s="182"/>
    </row>
    <row r="21" spans="1:6" ht="15.75" customHeight="1" x14ac:dyDescent="0.2">
      <c r="A21" s="185">
        <v>8</v>
      </c>
      <c r="B21" s="196"/>
      <c r="C21" s="195"/>
      <c r="D21" s="188"/>
      <c r="E21" s="188"/>
      <c r="F21" s="182"/>
    </row>
    <row r="22" spans="1:6" ht="15.75" customHeight="1" x14ac:dyDescent="0.2">
      <c r="A22" s="185">
        <v>9</v>
      </c>
      <c r="B22" s="196"/>
      <c r="C22" s="195"/>
      <c r="D22" s="188"/>
      <c r="E22" s="188"/>
      <c r="F22" s="182"/>
    </row>
    <row r="23" spans="1:6" ht="15.75" customHeight="1" thickBot="1" x14ac:dyDescent="0.25">
      <c r="A23" s="185">
        <v>10</v>
      </c>
      <c r="B23" s="165"/>
      <c r="C23" s="195"/>
      <c r="D23" s="183"/>
      <c r="E23" s="183"/>
      <c r="F23" s="182"/>
    </row>
    <row r="24" spans="1:6" ht="15.75" customHeight="1" thickBot="1" x14ac:dyDescent="0.3">
      <c r="A24" s="513" t="s">
        <v>21</v>
      </c>
      <c r="B24" s="516"/>
      <c r="C24" s="181"/>
      <c r="D24" s="158">
        <f>D6</f>
        <v>125</v>
      </c>
      <c r="E24" s="158">
        <f>F24/D24</f>
        <v>0</v>
      </c>
      <c r="F24" s="157">
        <f>SUM(F14:F23)</f>
        <v>0</v>
      </c>
    </row>
    <row r="25" spans="1:6" ht="15.75" customHeight="1" thickBot="1" x14ac:dyDescent="0.3">
      <c r="A25" s="180"/>
      <c r="B25" s="179"/>
      <c r="C25" s="179"/>
      <c r="D25" s="178"/>
      <c r="E25" s="178"/>
      <c r="F25" s="178"/>
    </row>
    <row r="26" spans="1:6" ht="15.75" customHeight="1" thickBot="1" x14ac:dyDescent="0.25">
      <c r="A26" s="177" t="s">
        <v>23</v>
      </c>
      <c r="B26" s="176" t="s">
        <v>24</v>
      </c>
      <c r="C26" s="176" t="s">
        <v>17</v>
      </c>
      <c r="D26" s="175" t="s">
        <v>18</v>
      </c>
      <c r="E26" s="174" t="s">
        <v>19</v>
      </c>
      <c r="F26" s="173" t="s">
        <v>20</v>
      </c>
    </row>
    <row r="27" spans="1:6" ht="15.75" customHeight="1" x14ac:dyDescent="0.2">
      <c r="A27" s="172">
        <v>1</v>
      </c>
      <c r="B27" s="171" t="s">
        <v>25</v>
      </c>
      <c r="C27" s="170" t="str">
        <f>C6</f>
        <v>мп</v>
      </c>
      <c r="D27" s="169">
        <f>D6</f>
        <v>125</v>
      </c>
      <c r="E27" s="168">
        <f>F27/D27</f>
        <v>0</v>
      </c>
      <c r="F27" s="167">
        <f>F11</f>
        <v>0</v>
      </c>
    </row>
    <row r="28" spans="1:6" ht="15.75" customHeight="1" thickBot="1" x14ac:dyDescent="0.25">
      <c r="A28" s="166">
        <v>2</v>
      </c>
      <c r="B28" s="165" t="s">
        <v>27</v>
      </c>
      <c r="C28" s="164" t="str">
        <f>C6</f>
        <v>мп</v>
      </c>
      <c r="D28" s="163">
        <f>D6</f>
        <v>125</v>
      </c>
      <c r="E28" s="162">
        <f>F28/D28</f>
        <v>0</v>
      </c>
      <c r="F28" s="161">
        <f>F24</f>
        <v>0</v>
      </c>
    </row>
    <row r="29" spans="1:6" ht="15.75" customHeight="1" thickBot="1" x14ac:dyDescent="0.3">
      <c r="A29" s="513" t="s">
        <v>21</v>
      </c>
      <c r="B29" s="514"/>
      <c r="C29" s="160"/>
      <c r="D29" s="159">
        <f>D6</f>
        <v>125</v>
      </c>
      <c r="E29" s="158">
        <f>F29/D29</f>
        <v>0</v>
      </c>
      <c r="F29" s="157">
        <f>F27+F28</f>
        <v>0</v>
      </c>
    </row>
    <row r="31" spans="1:6" hidden="1" x14ac:dyDescent="0.2">
      <c r="C31" s="518" t="s">
        <v>69</v>
      </c>
      <c r="D31" s="519"/>
      <c r="E31" s="156">
        <v>0</v>
      </c>
      <c r="F31" s="155">
        <f>F29*E31</f>
        <v>0</v>
      </c>
    </row>
    <row r="32" spans="1:6" ht="13.5" hidden="1" x14ac:dyDescent="0.25">
      <c r="C32" s="520" t="s">
        <v>64</v>
      </c>
      <c r="D32" s="521"/>
      <c r="E32" s="154" t="s">
        <v>14</v>
      </c>
      <c r="F32" s="153">
        <f>F31+F29</f>
        <v>0</v>
      </c>
    </row>
    <row r="33" spans="1:8" hidden="1" x14ac:dyDescent="0.2">
      <c r="C33" s="526" t="s">
        <v>70</v>
      </c>
      <c r="D33" s="527"/>
      <c r="E33" s="154">
        <v>0</v>
      </c>
      <c r="F33" s="153">
        <f>E33*F32</f>
        <v>0</v>
      </c>
    </row>
    <row r="34" spans="1:8" ht="13.5" hidden="1" x14ac:dyDescent="0.25">
      <c r="C34" s="520" t="s">
        <v>65</v>
      </c>
      <c r="D34" s="521"/>
      <c r="E34" s="154" t="s">
        <v>14</v>
      </c>
      <c r="F34" s="153">
        <f>F32+F33</f>
        <v>0</v>
      </c>
    </row>
    <row r="35" spans="1:8" hidden="1" x14ac:dyDescent="0.2">
      <c r="C35" s="526" t="s">
        <v>135</v>
      </c>
      <c r="D35" s="527"/>
      <c r="E35" s="154">
        <v>0</v>
      </c>
      <c r="F35" s="153">
        <f>E35*F27</f>
        <v>0</v>
      </c>
    </row>
    <row r="36" spans="1:8" hidden="1" x14ac:dyDescent="0.2">
      <c r="C36" s="526" t="s">
        <v>66</v>
      </c>
      <c r="D36" s="527"/>
      <c r="E36" s="154"/>
      <c r="F36" s="153">
        <f>F34*E36</f>
        <v>0</v>
      </c>
    </row>
    <row r="37" spans="1:8" ht="13.5" hidden="1" x14ac:dyDescent="0.25">
      <c r="C37" s="522" t="s">
        <v>67</v>
      </c>
      <c r="D37" s="523"/>
      <c r="E37" s="152"/>
      <c r="F37" s="151">
        <f>F34+F35+F36</f>
        <v>0</v>
      </c>
      <c r="G37" s="150">
        <f>F27</f>
        <v>0</v>
      </c>
      <c r="H37" s="150">
        <f>F28</f>
        <v>0</v>
      </c>
    </row>
    <row r="38" spans="1:8" ht="13.5" hidden="1" thickBot="1" x14ac:dyDescent="0.25">
      <c r="C38" s="524" t="s">
        <v>68</v>
      </c>
      <c r="D38" s="525"/>
      <c r="E38" s="149"/>
      <c r="F38" s="148">
        <f>F37/6</f>
        <v>0</v>
      </c>
    </row>
    <row r="40" spans="1:8" customFormat="1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customFormat="1" ht="15" x14ac:dyDescent="0.25">
      <c r="A41" s="504" t="s">
        <v>251</v>
      </c>
      <c r="B41" s="504"/>
      <c r="C41" s="504"/>
      <c r="D41" s="504"/>
      <c r="E41" s="504"/>
      <c r="F41" s="504"/>
    </row>
    <row r="42" spans="1:8" customFormat="1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customFormat="1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A3:F3"/>
    <mergeCell ref="C36:D36"/>
    <mergeCell ref="C1:F1"/>
    <mergeCell ref="A2:B2"/>
    <mergeCell ref="A11:B11"/>
    <mergeCell ref="A24:B24"/>
    <mergeCell ref="A29:B29"/>
    <mergeCell ref="C31:D31"/>
    <mergeCell ref="C32:D32"/>
    <mergeCell ref="C33:D33"/>
    <mergeCell ref="C34:D34"/>
    <mergeCell ref="C35:D35"/>
    <mergeCell ref="A43:B43"/>
    <mergeCell ref="C43:F43"/>
    <mergeCell ref="C37:D37"/>
    <mergeCell ref="C38:D38"/>
    <mergeCell ref="A40:B40"/>
    <mergeCell ref="C40:F40"/>
    <mergeCell ref="A41:B41"/>
    <mergeCell ref="C41:F4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opLeftCell="A43" zoomScaleNormal="100" workbookViewId="0">
      <selection activeCell="C83" sqref="C83"/>
    </sheetView>
  </sheetViews>
  <sheetFormatPr defaultRowHeight="12.75" x14ac:dyDescent="0.2"/>
  <cols>
    <col min="1" max="1" width="5.85546875" customWidth="1"/>
    <col min="2" max="2" width="59.85546875" customWidth="1"/>
    <col min="3" max="3" width="10.42578125" customWidth="1"/>
    <col min="4" max="4" width="10.28515625" customWidth="1"/>
    <col min="5" max="5" width="11" customWidth="1"/>
    <col min="6" max="6" width="14.140625" customWidth="1"/>
    <col min="7" max="13" width="0" hidden="1" customWidth="1"/>
  </cols>
  <sheetData>
    <row r="1" spans="1:14" ht="40.5" customHeight="1" x14ac:dyDescent="0.2">
      <c r="A1" s="25"/>
      <c r="B1" s="87"/>
      <c r="C1" s="505" t="s">
        <v>419</v>
      </c>
      <c r="D1" s="505"/>
      <c r="E1" s="505"/>
      <c r="F1" s="505"/>
    </row>
    <row r="2" spans="1:14" ht="15.75" customHeight="1" x14ac:dyDescent="0.25">
      <c r="A2" s="531" t="s">
        <v>252</v>
      </c>
      <c r="B2" s="531"/>
      <c r="C2" s="23" t="str">
        <f ca="1">MID(CELL("filename",A1),FIND("]",CELL("filename",A1))+1,65535)</f>
        <v>199</v>
      </c>
      <c r="D2" s="24"/>
      <c r="E2" s="24"/>
      <c r="F2" s="24"/>
    </row>
    <row r="3" spans="1:14" ht="45.75" customHeight="1" x14ac:dyDescent="0.2">
      <c r="A3" s="506" t="str">
        <f>Дц!C105</f>
        <v>Монтаж системы вентиляци, в т.ч.ПНР(пуско-наладочные работы)</v>
      </c>
      <c r="B3" s="506"/>
      <c r="C3" s="506"/>
      <c r="D3" s="506"/>
      <c r="E3" s="506"/>
      <c r="F3" s="506"/>
    </row>
    <row r="4" spans="1:14" ht="13.5" thickBot="1" x14ac:dyDescent="0.25"/>
    <row r="5" spans="1:14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  <c r="K5" s="536"/>
      <c r="L5" s="537"/>
      <c r="M5" s="537"/>
      <c r="N5" s="537"/>
    </row>
    <row r="6" spans="1:14" ht="15.75" customHeight="1" x14ac:dyDescent="0.2">
      <c r="A6" s="445">
        <v>1</v>
      </c>
      <c r="B6" s="402" t="s">
        <v>478</v>
      </c>
      <c r="C6" s="401" t="s">
        <v>3</v>
      </c>
      <c r="D6" s="403">
        <v>109</v>
      </c>
      <c r="E6" s="35"/>
      <c r="F6" s="36">
        <f>D6*E6</f>
        <v>0</v>
      </c>
      <c r="I6">
        <v>13592.4</v>
      </c>
      <c r="J6" t="e">
        <f>(I6-F63)/F11</f>
        <v>#DIV/0!</v>
      </c>
      <c r="K6" t="e">
        <f t="shared" ref="K6:K14" si="0">E6*J$10</f>
        <v>#DIV/0!</v>
      </c>
    </row>
    <row r="7" spans="1:14" ht="15.75" customHeight="1" x14ac:dyDescent="0.2">
      <c r="A7" s="445">
        <v>2</v>
      </c>
      <c r="B7" s="402" t="s">
        <v>479</v>
      </c>
      <c r="C7" s="401" t="s">
        <v>54</v>
      </c>
      <c r="D7" s="403">
        <v>1</v>
      </c>
      <c r="E7" s="35"/>
      <c r="F7" s="36">
        <f t="shared" ref="F7:F14" si="1">D7*E7</f>
        <v>0</v>
      </c>
      <c r="K7" t="e">
        <f t="shared" si="0"/>
        <v>#DIV/0!</v>
      </c>
    </row>
    <row r="8" spans="1:14" ht="15.75" customHeight="1" x14ac:dyDescent="0.2">
      <c r="A8" s="445">
        <v>3</v>
      </c>
      <c r="B8" s="402" t="s">
        <v>480</v>
      </c>
      <c r="C8" s="401" t="s">
        <v>3</v>
      </c>
      <c r="D8" s="403">
        <v>24</v>
      </c>
      <c r="E8" s="35"/>
      <c r="F8" s="36">
        <f t="shared" si="1"/>
        <v>0</v>
      </c>
      <c r="K8" t="e">
        <f t="shared" si="0"/>
        <v>#DIV/0!</v>
      </c>
    </row>
    <row r="9" spans="1:14" ht="15.75" customHeight="1" x14ac:dyDescent="0.2">
      <c r="A9" s="445">
        <v>4</v>
      </c>
      <c r="B9" s="402" t="s">
        <v>481</v>
      </c>
      <c r="C9" s="401" t="s">
        <v>54</v>
      </c>
      <c r="D9" s="403">
        <v>40</v>
      </c>
      <c r="E9" s="35"/>
      <c r="F9" s="36">
        <f t="shared" si="1"/>
        <v>0</v>
      </c>
      <c r="K9" t="e">
        <f t="shared" si="0"/>
        <v>#DIV/0!</v>
      </c>
    </row>
    <row r="10" spans="1:14" ht="15.75" customHeight="1" x14ac:dyDescent="0.2">
      <c r="A10" s="32">
        <v>1</v>
      </c>
      <c r="B10" s="402" t="s">
        <v>482</v>
      </c>
      <c r="C10" s="401" t="s">
        <v>136</v>
      </c>
      <c r="D10" s="403">
        <v>52</v>
      </c>
      <c r="E10" s="35"/>
      <c r="F10" s="36">
        <f t="shared" si="1"/>
        <v>0</v>
      </c>
      <c r="I10">
        <v>13592.4</v>
      </c>
      <c r="J10" t="e">
        <f>(I10-F67)/F15</f>
        <v>#DIV/0!</v>
      </c>
      <c r="K10" t="e">
        <f t="shared" si="0"/>
        <v>#DIV/0!</v>
      </c>
    </row>
    <row r="11" spans="1:14" ht="15.75" customHeight="1" x14ac:dyDescent="0.2">
      <c r="A11" s="32">
        <v>2</v>
      </c>
      <c r="B11" s="402" t="s">
        <v>483</v>
      </c>
      <c r="C11" s="401" t="s">
        <v>54</v>
      </c>
      <c r="D11" s="403">
        <v>37</v>
      </c>
      <c r="E11" s="35"/>
      <c r="F11" s="36">
        <f t="shared" si="1"/>
        <v>0</v>
      </c>
      <c r="K11" t="e">
        <f t="shared" si="0"/>
        <v>#DIV/0!</v>
      </c>
    </row>
    <row r="12" spans="1:14" ht="15.75" customHeight="1" x14ac:dyDescent="0.2">
      <c r="A12" s="32">
        <v>3</v>
      </c>
      <c r="B12" s="402" t="s">
        <v>484</v>
      </c>
      <c r="C12" s="401" t="s">
        <v>54</v>
      </c>
      <c r="D12" s="403">
        <v>2</v>
      </c>
      <c r="E12" s="35"/>
      <c r="F12" s="36">
        <f t="shared" si="1"/>
        <v>0</v>
      </c>
      <c r="K12" t="e">
        <f t="shared" si="0"/>
        <v>#DIV/0!</v>
      </c>
    </row>
    <row r="13" spans="1:14" ht="15.75" customHeight="1" x14ac:dyDescent="0.2">
      <c r="A13" s="32">
        <v>4</v>
      </c>
      <c r="B13" s="402" t="s">
        <v>485</v>
      </c>
      <c r="C13" s="401" t="s">
        <v>3</v>
      </c>
      <c r="D13" s="403">
        <v>90</v>
      </c>
      <c r="E13" s="35"/>
      <c r="F13" s="36">
        <f t="shared" si="1"/>
        <v>0</v>
      </c>
      <c r="K13" t="e">
        <f t="shared" si="0"/>
        <v>#DIV/0!</v>
      </c>
    </row>
    <row r="14" spans="1:14" ht="15.75" customHeight="1" thickBot="1" x14ac:dyDescent="0.25">
      <c r="A14" s="32">
        <v>5</v>
      </c>
      <c r="B14" s="402" t="s">
        <v>128</v>
      </c>
      <c r="C14" s="401" t="s">
        <v>486</v>
      </c>
      <c r="D14" s="403">
        <v>1</v>
      </c>
      <c r="E14" s="35"/>
      <c r="F14" s="36">
        <f t="shared" si="1"/>
        <v>0</v>
      </c>
      <c r="K14" t="e">
        <f t="shared" si="0"/>
        <v>#DIV/0!</v>
      </c>
    </row>
    <row r="15" spans="1:14" ht="15.75" customHeight="1" thickBot="1" x14ac:dyDescent="0.3">
      <c r="A15" s="495" t="s">
        <v>21</v>
      </c>
      <c r="B15" s="496"/>
      <c r="C15" s="43"/>
      <c r="D15" s="44">
        <f>D10</f>
        <v>52</v>
      </c>
      <c r="E15" s="45">
        <f>F15/D15</f>
        <v>0</v>
      </c>
      <c r="F15" s="46">
        <f>SUM(F6:F14)</f>
        <v>0</v>
      </c>
    </row>
    <row r="16" spans="1:14" ht="13.5" thickBot="1" x14ac:dyDescent="0.25"/>
    <row r="17" spans="1:6" ht="32.25" thickBot="1" x14ac:dyDescent="0.25">
      <c r="A17" s="136" t="s">
        <v>15</v>
      </c>
      <c r="B17" s="78" t="s">
        <v>22</v>
      </c>
      <c r="C17" s="79" t="s">
        <v>17</v>
      </c>
      <c r="D17" s="80" t="s">
        <v>18</v>
      </c>
      <c r="E17" s="80" t="s">
        <v>19</v>
      </c>
      <c r="F17" s="206" t="s">
        <v>20</v>
      </c>
    </row>
    <row r="18" spans="1:6" x14ac:dyDescent="0.2">
      <c r="A18" s="139">
        <v>1</v>
      </c>
      <c r="B18" s="450" t="s">
        <v>432</v>
      </c>
      <c r="C18" s="413" t="s">
        <v>54</v>
      </c>
      <c r="D18" s="414">
        <v>1</v>
      </c>
      <c r="E18" s="364"/>
      <c r="F18" s="364">
        <f t="shared" ref="F18:F26" si="2">D18*E18</f>
        <v>0</v>
      </c>
    </row>
    <row r="19" spans="1:6" x14ac:dyDescent="0.2">
      <c r="A19" s="34">
        <v>2</v>
      </c>
      <c r="B19" s="451" t="s">
        <v>433</v>
      </c>
      <c r="C19" s="416" t="s">
        <v>54</v>
      </c>
      <c r="D19" s="417">
        <v>1</v>
      </c>
      <c r="E19" s="35"/>
      <c r="F19" s="35">
        <f t="shared" si="2"/>
        <v>0</v>
      </c>
    </row>
    <row r="20" spans="1:6" x14ac:dyDescent="0.2">
      <c r="A20" s="34">
        <v>3</v>
      </c>
      <c r="B20" s="451" t="s">
        <v>434</v>
      </c>
      <c r="C20" s="416" t="s">
        <v>54</v>
      </c>
      <c r="D20" s="417">
        <v>1</v>
      </c>
      <c r="E20" s="35"/>
      <c r="F20" s="35">
        <f t="shared" si="2"/>
        <v>0</v>
      </c>
    </row>
    <row r="21" spans="1:6" x14ac:dyDescent="0.2">
      <c r="A21" s="34">
        <v>4</v>
      </c>
      <c r="B21" s="451" t="s">
        <v>435</v>
      </c>
      <c r="C21" s="416" t="s">
        <v>54</v>
      </c>
      <c r="D21" s="417">
        <v>1</v>
      </c>
      <c r="E21" s="35"/>
      <c r="F21" s="35">
        <f t="shared" si="2"/>
        <v>0</v>
      </c>
    </row>
    <row r="22" spans="1:6" x14ac:dyDescent="0.2">
      <c r="A22" s="34">
        <v>5</v>
      </c>
      <c r="B22" s="415" t="s">
        <v>436</v>
      </c>
      <c r="C22" s="416" t="s">
        <v>54</v>
      </c>
      <c r="D22" s="417">
        <v>9</v>
      </c>
      <c r="E22" s="35"/>
      <c r="F22" s="35">
        <f t="shared" si="2"/>
        <v>0</v>
      </c>
    </row>
    <row r="23" spans="1:6" x14ac:dyDescent="0.2">
      <c r="A23" s="34">
        <v>6</v>
      </c>
      <c r="B23" s="415" t="s">
        <v>438</v>
      </c>
      <c r="C23" s="416" t="s">
        <v>54</v>
      </c>
      <c r="D23" s="417">
        <v>8</v>
      </c>
      <c r="E23" s="35"/>
      <c r="F23" s="35">
        <f t="shared" si="2"/>
        <v>0</v>
      </c>
    </row>
    <row r="24" spans="1:6" x14ac:dyDescent="0.2">
      <c r="A24" s="34">
        <v>7</v>
      </c>
      <c r="B24" s="415" t="s">
        <v>440</v>
      </c>
      <c r="C24" s="416" t="s">
        <v>54</v>
      </c>
      <c r="D24" s="417">
        <v>8</v>
      </c>
      <c r="E24" s="35"/>
      <c r="F24" s="35">
        <f t="shared" si="2"/>
        <v>0</v>
      </c>
    </row>
    <row r="25" spans="1:6" x14ac:dyDescent="0.2">
      <c r="A25" s="34">
        <v>8</v>
      </c>
      <c r="B25" s="418" t="s">
        <v>439</v>
      </c>
      <c r="C25" s="416" t="s">
        <v>54</v>
      </c>
      <c r="D25" s="420">
        <v>4</v>
      </c>
      <c r="E25" s="35"/>
      <c r="F25" s="35">
        <f t="shared" si="2"/>
        <v>0</v>
      </c>
    </row>
    <row r="26" spans="1:6" x14ac:dyDescent="0.2">
      <c r="A26" s="34">
        <v>9</v>
      </c>
      <c r="B26" s="418" t="s">
        <v>437</v>
      </c>
      <c r="C26" s="419" t="s">
        <v>54</v>
      </c>
      <c r="D26" s="420">
        <v>8</v>
      </c>
      <c r="E26" s="35"/>
      <c r="F26" s="35">
        <f t="shared" si="2"/>
        <v>0</v>
      </c>
    </row>
    <row r="27" spans="1:6" x14ac:dyDescent="0.2">
      <c r="A27" s="34">
        <v>10</v>
      </c>
      <c r="B27" s="415" t="s">
        <v>441</v>
      </c>
      <c r="C27" s="419" t="s">
        <v>54</v>
      </c>
      <c r="D27" s="417">
        <v>9</v>
      </c>
      <c r="E27" s="35"/>
      <c r="F27" s="35">
        <f t="shared" ref="F27:F62" si="3">D27*E27</f>
        <v>0</v>
      </c>
    </row>
    <row r="28" spans="1:6" x14ac:dyDescent="0.2">
      <c r="A28" s="34">
        <v>11</v>
      </c>
      <c r="B28" s="415" t="s">
        <v>442</v>
      </c>
      <c r="C28" s="419" t="s">
        <v>54</v>
      </c>
      <c r="D28" s="417">
        <v>10</v>
      </c>
      <c r="E28" s="35"/>
      <c r="F28" s="35">
        <f t="shared" si="3"/>
        <v>0</v>
      </c>
    </row>
    <row r="29" spans="1:6" x14ac:dyDescent="0.2">
      <c r="A29" s="34">
        <v>12</v>
      </c>
      <c r="B29" s="415" t="s">
        <v>443</v>
      </c>
      <c r="C29" s="419" t="s">
        <v>54</v>
      </c>
      <c r="D29" s="417">
        <v>8</v>
      </c>
      <c r="E29" s="35"/>
      <c r="F29" s="35">
        <f t="shared" si="3"/>
        <v>0</v>
      </c>
    </row>
    <row r="30" spans="1:6" x14ac:dyDescent="0.2">
      <c r="A30" s="34">
        <v>13</v>
      </c>
      <c r="B30" s="415" t="s">
        <v>444</v>
      </c>
      <c r="C30" s="416" t="s">
        <v>54</v>
      </c>
      <c r="D30" s="417">
        <v>4</v>
      </c>
      <c r="E30" s="35"/>
      <c r="F30" s="35">
        <f t="shared" si="3"/>
        <v>0</v>
      </c>
    </row>
    <row r="31" spans="1:6" x14ac:dyDescent="0.2">
      <c r="A31" s="34">
        <v>14</v>
      </c>
      <c r="B31" s="415" t="s">
        <v>445</v>
      </c>
      <c r="C31" s="416" t="s">
        <v>54</v>
      </c>
      <c r="D31" s="417">
        <v>8</v>
      </c>
      <c r="E31" s="35"/>
      <c r="F31" s="35">
        <f t="shared" si="3"/>
        <v>0</v>
      </c>
    </row>
    <row r="32" spans="1:6" ht="12.75" customHeight="1" x14ac:dyDescent="0.2">
      <c r="A32" s="34">
        <v>15</v>
      </c>
      <c r="B32" s="415" t="s">
        <v>446</v>
      </c>
      <c r="C32" s="416" t="s">
        <v>3</v>
      </c>
      <c r="D32" s="417">
        <v>6.4</v>
      </c>
      <c r="E32" s="35"/>
      <c r="F32" s="35">
        <f t="shared" si="3"/>
        <v>0</v>
      </c>
    </row>
    <row r="33" spans="1:6" ht="12.75" customHeight="1" x14ac:dyDescent="0.2">
      <c r="A33" s="34">
        <v>16</v>
      </c>
      <c r="B33" s="415" t="s">
        <v>447</v>
      </c>
      <c r="C33" s="416" t="s">
        <v>3</v>
      </c>
      <c r="D33" s="417">
        <v>12</v>
      </c>
      <c r="E33" s="35"/>
      <c r="F33" s="35">
        <f t="shared" si="3"/>
        <v>0</v>
      </c>
    </row>
    <row r="34" spans="1:6" ht="12.75" customHeight="1" x14ac:dyDescent="0.2">
      <c r="A34" s="34">
        <v>17</v>
      </c>
      <c r="B34" s="415" t="s">
        <v>448</v>
      </c>
      <c r="C34" s="416" t="s">
        <v>3</v>
      </c>
      <c r="D34" s="417">
        <v>13.2</v>
      </c>
      <c r="E34" s="35"/>
      <c r="F34" s="35">
        <f t="shared" si="3"/>
        <v>0</v>
      </c>
    </row>
    <row r="35" spans="1:6" ht="12.75" customHeight="1" x14ac:dyDescent="0.2">
      <c r="A35" s="34">
        <v>18</v>
      </c>
      <c r="B35" s="418" t="s">
        <v>449</v>
      </c>
      <c r="C35" s="419" t="s">
        <v>3</v>
      </c>
      <c r="D35" s="420">
        <v>12</v>
      </c>
      <c r="E35" s="35"/>
      <c r="F35" s="35">
        <f t="shared" si="3"/>
        <v>0</v>
      </c>
    </row>
    <row r="36" spans="1:6" ht="12.75" customHeight="1" x14ac:dyDescent="0.2">
      <c r="A36" s="34">
        <v>19</v>
      </c>
      <c r="B36" s="418" t="s">
        <v>450</v>
      </c>
      <c r="C36" s="419" t="s">
        <v>3</v>
      </c>
      <c r="D36" s="420">
        <v>19.2</v>
      </c>
      <c r="E36" s="35"/>
      <c r="F36" s="35">
        <f t="shared" si="3"/>
        <v>0</v>
      </c>
    </row>
    <row r="37" spans="1:6" x14ac:dyDescent="0.2">
      <c r="A37" s="34">
        <v>20</v>
      </c>
      <c r="B37" s="415" t="s">
        <v>451</v>
      </c>
      <c r="C37" s="416" t="s">
        <v>3</v>
      </c>
      <c r="D37" s="417">
        <v>16</v>
      </c>
      <c r="E37" s="35"/>
      <c r="F37" s="35">
        <f t="shared" si="3"/>
        <v>0</v>
      </c>
    </row>
    <row r="38" spans="1:6" x14ac:dyDescent="0.2">
      <c r="A38" s="34">
        <v>21</v>
      </c>
      <c r="B38" s="415" t="s">
        <v>452</v>
      </c>
      <c r="C38" s="416" t="s">
        <v>3</v>
      </c>
      <c r="D38" s="417">
        <v>13</v>
      </c>
      <c r="E38" s="35"/>
      <c r="F38" s="35">
        <f t="shared" si="3"/>
        <v>0</v>
      </c>
    </row>
    <row r="39" spans="1:6" x14ac:dyDescent="0.2">
      <c r="A39" s="34">
        <v>22</v>
      </c>
      <c r="B39" s="415" t="s">
        <v>453</v>
      </c>
      <c r="C39" s="416" t="s">
        <v>3</v>
      </c>
      <c r="D39" s="417">
        <v>10</v>
      </c>
      <c r="E39" s="35"/>
      <c r="F39" s="35">
        <f t="shared" si="3"/>
        <v>0</v>
      </c>
    </row>
    <row r="40" spans="1:6" x14ac:dyDescent="0.2">
      <c r="A40" s="34">
        <v>23</v>
      </c>
      <c r="B40" s="415" t="s">
        <v>454</v>
      </c>
      <c r="C40" s="416" t="s">
        <v>3</v>
      </c>
      <c r="D40" s="417">
        <v>4</v>
      </c>
      <c r="E40" s="35"/>
      <c r="F40" s="35">
        <f t="shared" si="3"/>
        <v>0</v>
      </c>
    </row>
    <row r="41" spans="1:6" x14ac:dyDescent="0.2">
      <c r="A41" s="34">
        <v>24</v>
      </c>
      <c r="B41" s="415" t="s">
        <v>455</v>
      </c>
      <c r="C41" s="416" t="s">
        <v>3</v>
      </c>
      <c r="D41" s="417">
        <v>2</v>
      </c>
      <c r="E41" s="35"/>
      <c r="F41" s="35">
        <f t="shared" si="3"/>
        <v>0</v>
      </c>
    </row>
    <row r="42" spans="1:6" x14ac:dyDescent="0.2">
      <c r="A42" s="34">
        <v>25</v>
      </c>
      <c r="B42" s="415" t="s">
        <v>456</v>
      </c>
      <c r="C42" s="416" t="s">
        <v>3</v>
      </c>
      <c r="D42" s="417">
        <v>1</v>
      </c>
      <c r="E42" s="35"/>
      <c r="F42" s="35">
        <f t="shared" si="3"/>
        <v>0</v>
      </c>
    </row>
    <row r="43" spans="1:6" x14ac:dyDescent="0.2">
      <c r="A43" s="34">
        <v>26</v>
      </c>
      <c r="B43" s="415" t="s">
        <v>457</v>
      </c>
      <c r="C43" s="419" t="s">
        <v>136</v>
      </c>
      <c r="D43" s="417">
        <v>12</v>
      </c>
      <c r="E43" s="35"/>
      <c r="F43" s="35">
        <f t="shared" si="3"/>
        <v>0</v>
      </c>
    </row>
    <row r="44" spans="1:6" x14ac:dyDescent="0.2">
      <c r="A44" s="34">
        <v>27</v>
      </c>
      <c r="B44" s="415" t="s">
        <v>458</v>
      </c>
      <c r="C44" s="419" t="s">
        <v>136</v>
      </c>
      <c r="D44" s="417">
        <v>16</v>
      </c>
      <c r="E44" s="35"/>
      <c r="F44" s="35">
        <f t="shared" si="3"/>
        <v>0</v>
      </c>
    </row>
    <row r="45" spans="1:6" x14ac:dyDescent="0.2">
      <c r="A45" s="34">
        <v>28</v>
      </c>
      <c r="B45" s="415" t="s">
        <v>459</v>
      </c>
      <c r="C45" s="419" t="s">
        <v>136</v>
      </c>
      <c r="D45" s="417">
        <v>8</v>
      </c>
      <c r="E45" s="35"/>
      <c r="F45" s="35">
        <f t="shared" si="3"/>
        <v>0</v>
      </c>
    </row>
    <row r="46" spans="1:6" x14ac:dyDescent="0.2">
      <c r="A46" s="34">
        <v>29</v>
      </c>
      <c r="B46" s="418" t="s">
        <v>460</v>
      </c>
      <c r="C46" s="419" t="s">
        <v>136</v>
      </c>
      <c r="D46" s="420">
        <v>16</v>
      </c>
      <c r="E46" s="35"/>
      <c r="F46" s="35">
        <f t="shared" si="3"/>
        <v>0</v>
      </c>
    </row>
    <row r="47" spans="1:6" x14ac:dyDescent="0.2">
      <c r="A47" s="34">
        <v>30</v>
      </c>
      <c r="B47" s="418" t="s">
        <v>461</v>
      </c>
      <c r="C47" s="419" t="s">
        <v>3</v>
      </c>
      <c r="D47" s="420">
        <v>90</v>
      </c>
      <c r="E47" s="35"/>
      <c r="F47" s="35">
        <f t="shared" si="3"/>
        <v>0</v>
      </c>
    </row>
    <row r="48" spans="1:6" x14ac:dyDescent="0.2">
      <c r="A48" s="34">
        <v>31</v>
      </c>
      <c r="B48" s="415" t="s">
        <v>350</v>
      </c>
      <c r="C48" s="419" t="s">
        <v>3</v>
      </c>
      <c r="D48" s="417">
        <v>24</v>
      </c>
      <c r="E48" s="35"/>
      <c r="F48" s="35">
        <f t="shared" si="3"/>
        <v>0</v>
      </c>
    </row>
    <row r="49" spans="1:6" x14ac:dyDescent="0.2">
      <c r="A49" s="34">
        <v>32</v>
      </c>
      <c r="B49" s="415" t="s">
        <v>462</v>
      </c>
      <c r="C49" s="419" t="s">
        <v>463</v>
      </c>
      <c r="D49" s="417">
        <v>2</v>
      </c>
      <c r="E49" s="35"/>
      <c r="F49" s="35">
        <f t="shared" si="3"/>
        <v>0</v>
      </c>
    </row>
    <row r="50" spans="1:6" x14ac:dyDescent="0.2">
      <c r="A50" s="34">
        <v>33</v>
      </c>
      <c r="B50" s="415" t="s">
        <v>464</v>
      </c>
      <c r="C50" s="419" t="s">
        <v>54</v>
      </c>
      <c r="D50" s="417">
        <v>115</v>
      </c>
      <c r="E50" s="35"/>
      <c r="F50" s="35">
        <f t="shared" si="3"/>
        <v>0</v>
      </c>
    </row>
    <row r="51" spans="1:6" x14ac:dyDescent="0.2">
      <c r="A51" s="34">
        <v>34</v>
      </c>
      <c r="B51" s="415" t="s">
        <v>465</v>
      </c>
      <c r="C51" s="416" t="s">
        <v>136</v>
      </c>
      <c r="D51" s="417">
        <v>87</v>
      </c>
      <c r="E51" s="35"/>
      <c r="F51" s="35">
        <f t="shared" si="3"/>
        <v>0</v>
      </c>
    </row>
    <row r="52" spans="1:6" x14ac:dyDescent="0.2">
      <c r="A52" s="34">
        <v>35</v>
      </c>
      <c r="B52" s="418" t="s">
        <v>466</v>
      </c>
      <c r="C52" s="419" t="s">
        <v>54</v>
      </c>
      <c r="D52" s="420">
        <v>352</v>
      </c>
      <c r="E52" s="35"/>
      <c r="F52" s="35">
        <f t="shared" si="3"/>
        <v>0</v>
      </c>
    </row>
    <row r="53" spans="1:6" x14ac:dyDescent="0.2">
      <c r="A53" s="34">
        <v>36</v>
      </c>
      <c r="B53" s="418" t="s">
        <v>467</v>
      </c>
      <c r="C53" s="419" t="s">
        <v>54</v>
      </c>
      <c r="D53" s="420">
        <v>80</v>
      </c>
      <c r="E53" s="35"/>
      <c r="F53" s="35">
        <f t="shared" si="3"/>
        <v>0</v>
      </c>
    </row>
    <row r="54" spans="1:6" x14ac:dyDescent="0.2">
      <c r="A54" s="34">
        <v>37</v>
      </c>
      <c r="B54" s="415" t="s">
        <v>468</v>
      </c>
      <c r="C54" s="416" t="s">
        <v>136</v>
      </c>
      <c r="D54" s="417">
        <v>75</v>
      </c>
      <c r="E54" s="35"/>
      <c r="F54" s="35">
        <f t="shared" si="3"/>
        <v>0</v>
      </c>
    </row>
    <row r="55" spans="1:6" x14ac:dyDescent="0.2">
      <c r="A55" s="34">
        <v>38</v>
      </c>
      <c r="B55" s="433" t="s">
        <v>469</v>
      </c>
      <c r="C55" s="434" t="s">
        <v>54</v>
      </c>
      <c r="D55" s="435">
        <v>600</v>
      </c>
      <c r="E55" s="58"/>
      <c r="F55" s="58">
        <f t="shared" si="3"/>
        <v>0</v>
      </c>
    </row>
    <row r="56" spans="1:6" x14ac:dyDescent="0.2">
      <c r="A56" s="34">
        <v>39</v>
      </c>
      <c r="B56" s="418" t="s">
        <v>470</v>
      </c>
      <c r="C56" s="419" t="s">
        <v>471</v>
      </c>
      <c r="D56" s="420">
        <v>4</v>
      </c>
      <c r="E56" s="35"/>
      <c r="F56" s="35">
        <f t="shared" ref="F56:F58" si="4">D56*E56</f>
        <v>0</v>
      </c>
    </row>
    <row r="57" spans="1:6" x14ac:dyDescent="0.2">
      <c r="A57" s="34">
        <v>40</v>
      </c>
      <c r="B57" s="418" t="s">
        <v>472</v>
      </c>
      <c r="C57" s="419" t="s">
        <v>54</v>
      </c>
      <c r="D57" s="420">
        <v>95</v>
      </c>
      <c r="E57" s="35"/>
      <c r="F57" s="35">
        <f t="shared" si="4"/>
        <v>0</v>
      </c>
    </row>
    <row r="58" spans="1:6" x14ac:dyDescent="0.2">
      <c r="A58" s="34">
        <v>41</v>
      </c>
      <c r="B58" s="418" t="s">
        <v>473</v>
      </c>
      <c r="C58" s="419" t="s">
        <v>54</v>
      </c>
      <c r="D58" s="420">
        <v>190</v>
      </c>
      <c r="E58" s="35"/>
      <c r="F58" s="35">
        <f t="shared" si="4"/>
        <v>0</v>
      </c>
    </row>
    <row r="59" spans="1:6" x14ac:dyDescent="0.2">
      <c r="A59" s="34">
        <v>42</v>
      </c>
      <c r="B59" s="415" t="s">
        <v>474</v>
      </c>
      <c r="C59" s="416" t="s">
        <v>54</v>
      </c>
      <c r="D59" s="417">
        <v>760</v>
      </c>
      <c r="E59" s="35"/>
      <c r="F59" s="35">
        <f t="shared" si="3"/>
        <v>0</v>
      </c>
    </row>
    <row r="60" spans="1:6" x14ac:dyDescent="0.2">
      <c r="A60" s="34">
        <v>43</v>
      </c>
      <c r="B60" s="433" t="s">
        <v>475</v>
      </c>
      <c r="C60" s="434" t="s">
        <v>136</v>
      </c>
      <c r="D60" s="435">
        <v>10</v>
      </c>
      <c r="E60" s="58"/>
      <c r="F60" s="58">
        <f t="shared" si="3"/>
        <v>0</v>
      </c>
    </row>
    <row r="61" spans="1:6" x14ac:dyDescent="0.2">
      <c r="A61" s="34">
        <v>44</v>
      </c>
      <c r="B61" s="418" t="s">
        <v>476</v>
      </c>
      <c r="C61" s="419" t="s">
        <v>471</v>
      </c>
      <c r="D61" s="420">
        <v>10</v>
      </c>
      <c r="E61" s="35"/>
      <c r="F61" s="35">
        <f t="shared" ref="F61" si="5">D61*E61</f>
        <v>0</v>
      </c>
    </row>
    <row r="62" spans="1:6" x14ac:dyDescent="0.2">
      <c r="A62" s="38">
        <v>45</v>
      </c>
      <c r="B62" s="452" t="s">
        <v>477</v>
      </c>
      <c r="C62" s="453" t="s">
        <v>54</v>
      </c>
      <c r="D62" s="454">
        <v>7</v>
      </c>
      <c r="E62" s="42"/>
      <c r="F62" s="42">
        <f t="shared" si="3"/>
        <v>0</v>
      </c>
    </row>
    <row r="63" spans="1:6" ht="15.75" customHeight="1" thickBot="1" x14ac:dyDescent="0.3">
      <c r="A63" s="538" t="s">
        <v>21</v>
      </c>
      <c r="B63" s="539"/>
      <c r="C63" s="455"/>
      <c r="D63" s="456">
        <f>D10</f>
        <v>52</v>
      </c>
      <c r="E63" s="456">
        <f>F63/D63</f>
        <v>0</v>
      </c>
      <c r="F63" s="457">
        <f>SUM(F18:H62)</f>
        <v>0</v>
      </c>
    </row>
    <row r="64" spans="1:6" ht="13.5" thickBot="1" x14ac:dyDescent="0.25"/>
    <row r="65" spans="1:8" ht="15.75" customHeight="1" thickBot="1" x14ac:dyDescent="0.25">
      <c r="A65" s="27" t="s">
        <v>23</v>
      </c>
      <c r="B65" s="28" t="s">
        <v>24</v>
      </c>
      <c r="C65" s="28" t="s">
        <v>17</v>
      </c>
      <c r="D65" s="29" t="s">
        <v>18</v>
      </c>
      <c r="E65" s="30" t="s">
        <v>19</v>
      </c>
      <c r="F65" s="31" t="s">
        <v>20</v>
      </c>
    </row>
    <row r="66" spans="1:8" ht="15.75" customHeight="1" x14ac:dyDescent="0.2">
      <c r="A66" s="55">
        <v>1</v>
      </c>
      <c r="B66" s="51" t="s">
        <v>25</v>
      </c>
      <c r="C66" s="56" t="s">
        <v>26</v>
      </c>
      <c r="D66" s="57">
        <v>1</v>
      </c>
      <c r="E66" s="58">
        <f>F15</f>
        <v>0</v>
      </c>
      <c r="F66" s="59">
        <f>E66</f>
        <v>0</v>
      </c>
    </row>
    <row r="67" spans="1:8" ht="15.75" customHeight="1" thickBot="1" x14ac:dyDescent="0.25">
      <c r="A67" s="60">
        <v>2</v>
      </c>
      <c r="B67" s="61" t="s">
        <v>27</v>
      </c>
      <c r="C67" s="38" t="s">
        <v>26</v>
      </c>
      <c r="D67" s="41">
        <v>1</v>
      </c>
      <c r="E67" s="42">
        <f>F63</f>
        <v>0</v>
      </c>
      <c r="F67" s="39">
        <f>E67</f>
        <v>0</v>
      </c>
    </row>
    <row r="68" spans="1:8" ht="15.75" customHeight="1" thickBot="1" x14ac:dyDescent="0.3">
      <c r="A68" s="495" t="s">
        <v>21</v>
      </c>
      <c r="B68" s="497"/>
      <c r="C68" s="62"/>
      <c r="D68" s="44">
        <f>D10</f>
        <v>52</v>
      </c>
      <c r="E68" s="45">
        <f>F68/D68</f>
        <v>0</v>
      </c>
      <c r="F68" s="46">
        <f>F66+F67</f>
        <v>0</v>
      </c>
    </row>
    <row r="70" spans="1:8" hidden="1" x14ac:dyDescent="0.2">
      <c r="C70" s="540" t="s">
        <v>69</v>
      </c>
      <c r="D70" s="541"/>
      <c r="E70" s="83">
        <v>0</v>
      </c>
      <c r="F70" s="88">
        <f>F68*E70</f>
        <v>0</v>
      </c>
    </row>
    <row r="71" spans="1:8" ht="13.5" hidden="1" x14ac:dyDescent="0.25">
      <c r="C71" s="532" t="s">
        <v>64</v>
      </c>
      <c r="D71" s="533"/>
      <c r="E71" s="89" t="s">
        <v>14</v>
      </c>
      <c r="F71" s="90">
        <f>F70+F68</f>
        <v>0</v>
      </c>
    </row>
    <row r="72" spans="1:8" hidden="1" x14ac:dyDescent="0.2">
      <c r="C72" s="534" t="s">
        <v>70</v>
      </c>
      <c r="D72" s="535"/>
      <c r="E72" s="89">
        <v>0</v>
      </c>
      <c r="F72" s="90">
        <f>E72*F71</f>
        <v>0</v>
      </c>
    </row>
    <row r="73" spans="1:8" ht="13.5" hidden="1" x14ac:dyDescent="0.25">
      <c r="C73" s="532" t="s">
        <v>65</v>
      </c>
      <c r="D73" s="533"/>
      <c r="E73" s="89" t="s">
        <v>14</v>
      </c>
      <c r="F73" s="90">
        <f>F71+F72</f>
        <v>0</v>
      </c>
    </row>
    <row r="74" spans="1:8" hidden="1" x14ac:dyDescent="0.2">
      <c r="C74" s="534" t="s">
        <v>135</v>
      </c>
      <c r="D74" s="535"/>
      <c r="E74" s="89">
        <v>0</v>
      </c>
      <c r="F74" s="90">
        <f>E74*F66</f>
        <v>0</v>
      </c>
    </row>
    <row r="75" spans="1:8" hidden="1" x14ac:dyDescent="0.2">
      <c r="C75" s="534" t="s">
        <v>66</v>
      </c>
      <c r="D75" s="535"/>
      <c r="E75" s="89"/>
      <c r="F75" s="90">
        <f>F73*E75</f>
        <v>0</v>
      </c>
    </row>
    <row r="76" spans="1:8" ht="13.5" hidden="1" x14ac:dyDescent="0.25">
      <c r="C76" s="544" t="s">
        <v>67</v>
      </c>
      <c r="D76" s="545"/>
      <c r="E76" s="81"/>
      <c r="F76" s="82">
        <f>F73+F74+F75</f>
        <v>0</v>
      </c>
      <c r="G76" s="133">
        <f>F66</f>
        <v>0</v>
      </c>
      <c r="H76" s="133">
        <f>F67</f>
        <v>0</v>
      </c>
    </row>
    <row r="77" spans="1:8" ht="13.5" hidden="1" thickBot="1" x14ac:dyDescent="0.25">
      <c r="C77" s="542" t="s">
        <v>68</v>
      </c>
      <c r="D77" s="543"/>
      <c r="E77" s="91"/>
      <c r="F77" s="92">
        <f>F76/6</f>
        <v>0</v>
      </c>
    </row>
    <row r="79" spans="1:8" ht="15" x14ac:dyDescent="0.25">
      <c r="A79" s="504" t="s">
        <v>62</v>
      </c>
      <c r="B79" s="504"/>
      <c r="C79" s="504" t="s">
        <v>63</v>
      </c>
      <c r="D79" s="504"/>
      <c r="E79" s="504"/>
      <c r="F79" s="504"/>
    </row>
    <row r="80" spans="1:8" ht="15" x14ac:dyDescent="0.25">
      <c r="A80" s="504" t="s">
        <v>251</v>
      </c>
      <c r="B80" s="504"/>
      <c r="C80" s="504"/>
      <c r="D80" s="504"/>
      <c r="E80" s="504"/>
      <c r="F80" s="504"/>
    </row>
    <row r="81" spans="1:6" ht="15" x14ac:dyDescent="0.25">
      <c r="A81" s="239"/>
      <c r="B81" s="240" t="s">
        <v>257</v>
      </c>
      <c r="C81" s="442" t="s">
        <v>257</v>
      </c>
      <c r="D81" s="442"/>
      <c r="E81" s="442"/>
      <c r="F81" s="442"/>
    </row>
    <row r="82" spans="1:6" ht="36.75" customHeight="1" x14ac:dyDescent="0.25">
      <c r="A82" s="504" t="s">
        <v>256</v>
      </c>
      <c r="B82" s="504"/>
      <c r="C82" s="504" t="s">
        <v>518</v>
      </c>
      <c r="D82" s="504"/>
      <c r="E82" s="504"/>
      <c r="F82" s="504"/>
    </row>
  </sheetData>
  <mergeCells count="21">
    <mergeCell ref="C77:D77"/>
    <mergeCell ref="C1:F1"/>
    <mergeCell ref="C72:D72"/>
    <mergeCell ref="C73:D73"/>
    <mergeCell ref="C76:D76"/>
    <mergeCell ref="C74:D74"/>
    <mergeCell ref="A2:B2"/>
    <mergeCell ref="C71:D71"/>
    <mergeCell ref="C75:D75"/>
    <mergeCell ref="K5:N5"/>
    <mergeCell ref="A15:B15"/>
    <mergeCell ref="A63:B63"/>
    <mergeCell ref="A68:B68"/>
    <mergeCell ref="C70:D70"/>
    <mergeCell ref="A3:F3"/>
    <mergeCell ref="A79:B79"/>
    <mergeCell ref="C79:F79"/>
    <mergeCell ref="A80:B80"/>
    <mergeCell ref="C80:F80"/>
    <mergeCell ref="A82:B82"/>
    <mergeCell ref="C82:F8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K43"/>
  <sheetViews>
    <sheetView topLeftCell="A19" zoomScaleNormal="100" workbookViewId="0">
      <selection activeCell="A41" sqref="A41:B41"/>
    </sheetView>
  </sheetViews>
  <sheetFormatPr defaultRowHeight="12.75" x14ac:dyDescent="0.2"/>
  <cols>
    <col min="1" max="1" width="5.85546875" customWidth="1"/>
    <col min="2" max="2" width="52.140625" customWidth="1"/>
    <col min="3" max="4" width="10.28515625" customWidth="1"/>
    <col min="5" max="5" width="11" customWidth="1"/>
    <col min="6" max="6" width="14.140625" customWidth="1"/>
    <col min="7" max="13" width="0" hidden="1" customWidth="1"/>
  </cols>
  <sheetData>
    <row r="1" spans="1:11" ht="40.5" customHeight="1" x14ac:dyDescent="0.2">
      <c r="A1" s="25"/>
      <c r="B1" s="87"/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3</v>
      </c>
      <c r="D2" s="24"/>
      <c r="E2" s="24"/>
      <c r="F2" s="24"/>
    </row>
    <row r="3" spans="1:11" ht="45.75" customHeight="1" x14ac:dyDescent="0.2">
      <c r="A3" s="506" t="str">
        <f>Дц!C18</f>
        <v>Малярные работы по потолкам с учетом ребер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2">
        <v>1</v>
      </c>
      <c r="B6" s="40" t="s">
        <v>47</v>
      </c>
      <c r="C6" s="34" t="s">
        <v>3</v>
      </c>
      <c r="D6" s="35">
        <f>Дц!E18</f>
        <v>166.52</v>
      </c>
      <c r="E6" s="35"/>
      <c r="F6" s="36">
        <f>D6*E6</f>
        <v>0</v>
      </c>
      <c r="I6">
        <v>8339.6474224596004</v>
      </c>
      <c r="J6" t="e">
        <f>(I6-F28)/F11</f>
        <v>#DIV/0!</v>
      </c>
      <c r="K6" t="e">
        <f>E6*J$6</f>
        <v>#DIV/0!</v>
      </c>
    </row>
    <row r="7" spans="1:11" ht="15.75" customHeight="1" x14ac:dyDescent="0.2">
      <c r="A7" s="32">
        <v>2</v>
      </c>
      <c r="B7" s="37" t="s">
        <v>48</v>
      </c>
      <c r="C7" s="34" t="s">
        <v>3</v>
      </c>
      <c r="D7" s="35">
        <f>D6</f>
        <v>166.52</v>
      </c>
      <c r="E7" s="35"/>
      <c r="F7" s="36">
        <f>D7*E7</f>
        <v>0</v>
      </c>
      <c r="K7" t="e">
        <f>E7*J$6</f>
        <v>#DIV/0!</v>
      </c>
    </row>
    <row r="8" spans="1:11" ht="15.75" customHeight="1" x14ac:dyDescent="0.2">
      <c r="A8" s="32">
        <v>3</v>
      </c>
      <c r="B8" s="33" t="s">
        <v>14</v>
      </c>
      <c r="C8" s="38" t="s">
        <v>14</v>
      </c>
      <c r="D8" s="35"/>
      <c r="E8" s="35"/>
      <c r="F8" s="39"/>
      <c r="K8" t="e">
        <f>E8*J$6</f>
        <v>#DIV/0!</v>
      </c>
    </row>
    <row r="9" spans="1:11" ht="15.75" customHeight="1" x14ac:dyDescent="0.2">
      <c r="A9" s="32">
        <v>4</v>
      </c>
      <c r="B9" s="40" t="s">
        <v>14</v>
      </c>
      <c r="C9" s="38" t="s">
        <v>14</v>
      </c>
      <c r="D9" s="35"/>
      <c r="E9" s="35"/>
      <c r="F9" s="39"/>
      <c r="K9" t="e">
        <f>E9*J$6</f>
        <v>#DIV/0!</v>
      </c>
    </row>
    <row r="10" spans="1:11" ht="15.75" customHeight="1" thickBot="1" x14ac:dyDescent="0.25">
      <c r="A10" s="32">
        <v>5</v>
      </c>
      <c r="B10" s="40"/>
      <c r="C10" s="38"/>
      <c r="D10" s="41"/>
      <c r="E10" s="42"/>
      <c r="F10" s="39"/>
      <c r="K10" t="e">
        <f>E10*J$6</f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166.52</v>
      </c>
      <c r="E11" s="45">
        <f>F11/D11</f>
        <v>0</v>
      </c>
      <c r="F11" s="46">
        <f>SUM(F6:F10)</f>
        <v>0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</row>
    <row r="13" spans="1:11" ht="32.25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15.75" customHeight="1" x14ac:dyDescent="0.2">
      <c r="A14" s="32">
        <v>1</v>
      </c>
      <c r="B14" s="51" t="s">
        <v>262</v>
      </c>
      <c r="C14" s="52" t="s">
        <v>38</v>
      </c>
      <c r="D14" s="35">
        <f>D6*0.2</f>
        <v>33.299999999999997</v>
      </c>
      <c r="E14" s="35"/>
      <c r="F14" s="36">
        <f t="shared" ref="F14:F15" si="0">D14*E14</f>
        <v>0</v>
      </c>
    </row>
    <row r="15" spans="1:11" ht="15.75" customHeight="1" x14ac:dyDescent="0.2">
      <c r="A15" s="32">
        <v>2</v>
      </c>
      <c r="B15" s="53" t="s">
        <v>96</v>
      </c>
      <c r="C15" s="52" t="s">
        <v>43</v>
      </c>
      <c r="D15" s="35">
        <f>D6*0.35</f>
        <v>58.28</v>
      </c>
      <c r="E15" s="35"/>
      <c r="F15" s="36">
        <f t="shared" si="0"/>
        <v>0</v>
      </c>
    </row>
    <row r="16" spans="1:11" ht="15.75" customHeight="1" x14ac:dyDescent="0.2">
      <c r="A16" s="32">
        <v>3</v>
      </c>
      <c r="B16" s="53" t="s">
        <v>14</v>
      </c>
      <c r="C16" s="52" t="s">
        <v>14</v>
      </c>
      <c r="D16" s="35"/>
      <c r="E16" s="35"/>
      <c r="F16" s="36"/>
    </row>
    <row r="17" spans="1:6" ht="15.75" customHeight="1" x14ac:dyDescent="0.2">
      <c r="A17" s="32">
        <v>4</v>
      </c>
      <c r="B17" s="53" t="s">
        <v>14</v>
      </c>
      <c r="C17" s="52" t="s">
        <v>14</v>
      </c>
      <c r="D17" s="35"/>
      <c r="E17" s="35"/>
      <c r="F17" s="36"/>
    </row>
    <row r="18" spans="1:6" ht="15.75" customHeight="1" x14ac:dyDescent="0.2">
      <c r="A18" s="32">
        <v>5</v>
      </c>
      <c r="B18" s="53"/>
      <c r="C18" s="52"/>
      <c r="D18" s="35"/>
      <c r="E18" s="35"/>
      <c r="F18" s="36"/>
    </row>
    <row r="19" spans="1:6" ht="15.75" customHeight="1" x14ac:dyDescent="0.2">
      <c r="A19" s="32">
        <v>6</v>
      </c>
      <c r="B19" s="53"/>
      <c r="C19" s="52"/>
      <c r="D19" s="35"/>
      <c r="E19" s="35"/>
      <c r="F19" s="36"/>
    </row>
    <row r="20" spans="1:6" ht="15.75" customHeight="1" x14ac:dyDescent="0.2">
      <c r="A20" s="32">
        <v>7</v>
      </c>
      <c r="B20" s="53" t="s">
        <v>14</v>
      </c>
      <c r="C20" s="52" t="s">
        <v>14</v>
      </c>
      <c r="D20" s="35"/>
      <c r="E20" s="35"/>
      <c r="F20" s="36"/>
    </row>
    <row r="21" spans="1:6" ht="15.75" customHeight="1" x14ac:dyDescent="0.2">
      <c r="A21" s="32">
        <v>8</v>
      </c>
      <c r="B21" s="53" t="s">
        <v>14</v>
      </c>
      <c r="C21" s="52" t="s">
        <v>14</v>
      </c>
      <c r="D21" s="35"/>
      <c r="E21" s="35"/>
      <c r="F21" s="36"/>
    </row>
    <row r="22" spans="1:6" ht="15.75" customHeight="1" x14ac:dyDescent="0.2">
      <c r="A22" s="32">
        <v>9</v>
      </c>
      <c r="B22" s="53"/>
      <c r="C22" s="52"/>
      <c r="D22" s="35"/>
      <c r="E22" s="35"/>
      <c r="F22" s="36"/>
    </row>
    <row r="23" spans="1:6" ht="15.75" customHeight="1" thickBot="1" x14ac:dyDescent="0.25">
      <c r="A23" s="32">
        <v>10</v>
      </c>
      <c r="B23" s="53"/>
      <c r="C23" s="52"/>
      <c r="D23" s="35"/>
      <c r="E23" s="35"/>
      <c r="F23" s="36"/>
    </row>
    <row r="24" spans="1:6" ht="15.75" customHeight="1" thickBot="1" x14ac:dyDescent="0.3">
      <c r="A24" s="495" t="s">
        <v>21</v>
      </c>
      <c r="B24" s="497"/>
      <c r="C24" s="54"/>
      <c r="D24" s="45">
        <f>D6</f>
        <v>166.52</v>
      </c>
      <c r="E24" s="45">
        <f>F24/D24</f>
        <v>0</v>
      </c>
      <c r="F24" s="46">
        <f>SUM(F14:F23)</f>
        <v>0</v>
      </c>
    </row>
    <row r="25" spans="1:6" ht="15.75" customHeight="1" thickBot="1" x14ac:dyDescent="0.3">
      <c r="A25" s="47"/>
      <c r="B25" s="48"/>
      <c r="C25" s="48"/>
      <c r="D25" s="49"/>
      <c r="E25" s="49"/>
      <c r="F25" s="49"/>
    </row>
    <row r="26" spans="1:6" ht="15.75" customHeight="1" thickBot="1" x14ac:dyDescent="0.25">
      <c r="A26" s="27" t="s">
        <v>23</v>
      </c>
      <c r="B26" s="28" t="s">
        <v>24</v>
      </c>
      <c r="C26" s="28" t="s">
        <v>17</v>
      </c>
      <c r="D26" s="29" t="s">
        <v>18</v>
      </c>
      <c r="E26" s="30" t="s">
        <v>19</v>
      </c>
      <c r="F26" s="31" t="s">
        <v>20</v>
      </c>
    </row>
    <row r="27" spans="1:6" ht="15.75" customHeight="1" x14ac:dyDescent="0.2">
      <c r="A27" s="55">
        <v>1</v>
      </c>
      <c r="B27" s="51" t="s">
        <v>25</v>
      </c>
      <c r="C27" s="56" t="str">
        <f>C6</f>
        <v>м2</v>
      </c>
      <c r="D27" s="57">
        <f>D6</f>
        <v>166.52</v>
      </c>
      <c r="E27" s="58">
        <f>F27/D27</f>
        <v>0</v>
      </c>
      <c r="F27" s="59">
        <f>F11</f>
        <v>0</v>
      </c>
    </row>
    <row r="28" spans="1:6" ht="15.75" customHeight="1" thickBot="1" x14ac:dyDescent="0.25">
      <c r="A28" s="60">
        <v>2</v>
      </c>
      <c r="B28" s="61" t="s">
        <v>27</v>
      </c>
      <c r="C28" s="38" t="str">
        <f>C6</f>
        <v>м2</v>
      </c>
      <c r="D28" s="41">
        <f>D6</f>
        <v>166.52</v>
      </c>
      <c r="E28" s="42">
        <f>F28/D28</f>
        <v>0</v>
      </c>
      <c r="F28" s="39">
        <f>F24</f>
        <v>0</v>
      </c>
    </row>
    <row r="29" spans="1:6" ht="15.75" customHeight="1" thickBot="1" x14ac:dyDescent="0.3">
      <c r="A29" s="495" t="s">
        <v>21</v>
      </c>
      <c r="B29" s="496"/>
      <c r="C29" s="62"/>
      <c r="D29" s="44">
        <f>D6</f>
        <v>166.52</v>
      </c>
      <c r="E29" s="45">
        <f>F29/D29</f>
        <v>0</v>
      </c>
      <c r="F29" s="46">
        <f>F27+F28</f>
        <v>0</v>
      </c>
    </row>
    <row r="31" spans="1:6" hidden="1" x14ac:dyDescent="0.2">
      <c r="C31" s="498" t="s">
        <v>69</v>
      </c>
      <c r="D31" s="499"/>
      <c r="E31" s="83">
        <v>0</v>
      </c>
      <c r="F31" s="88">
        <f>F29*E31</f>
        <v>0</v>
      </c>
    </row>
    <row r="32" spans="1:6" ht="13.5" hidden="1" x14ac:dyDescent="0.25">
      <c r="C32" s="500" t="s">
        <v>64</v>
      </c>
      <c r="D32" s="501"/>
      <c r="E32" s="89" t="s">
        <v>14</v>
      </c>
      <c r="F32" s="90">
        <f>F31+F29</f>
        <v>0</v>
      </c>
    </row>
    <row r="33" spans="1:8" hidden="1" x14ac:dyDescent="0.2">
      <c r="C33" s="509" t="s">
        <v>70</v>
      </c>
      <c r="D33" s="510"/>
      <c r="E33" s="89">
        <v>0</v>
      </c>
      <c r="F33" s="90">
        <f>E33*F32</f>
        <v>0</v>
      </c>
    </row>
    <row r="34" spans="1:8" ht="13.5" hidden="1" x14ac:dyDescent="0.25">
      <c r="C34" s="500" t="s">
        <v>65</v>
      </c>
      <c r="D34" s="501"/>
      <c r="E34" s="89" t="s">
        <v>14</v>
      </c>
      <c r="F34" s="90">
        <f>F32+F33</f>
        <v>0</v>
      </c>
    </row>
    <row r="35" spans="1:8" hidden="1" x14ac:dyDescent="0.2">
      <c r="C35" s="509" t="s">
        <v>135</v>
      </c>
      <c r="D35" s="510"/>
      <c r="E35" s="89">
        <v>0</v>
      </c>
      <c r="F35" s="90">
        <f>E35*F27</f>
        <v>0</v>
      </c>
    </row>
    <row r="36" spans="1:8" hidden="1" x14ac:dyDescent="0.2">
      <c r="C36" s="509" t="s">
        <v>66</v>
      </c>
      <c r="D36" s="510"/>
      <c r="E36" s="89"/>
      <c r="F36" s="90">
        <f>F34*E36</f>
        <v>0</v>
      </c>
    </row>
    <row r="37" spans="1:8" ht="13.5" hidden="1" x14ac:dyDescent="0.25">
      <c r="C37" s="507" t="s">
        <v>67</v>
      </c>
      <c r="D37" s="508"/>
      <c r="E37" s="81"/>
      <c r="F37" s="82">
        <f>F34+F35+F36</f>
        <v>0</v>
      </c>
      <c r="G37" s="133">
        <f>F27</f>
        <v>0</v>
      </c>
      <c r="H37" s="133">
        <f>F28</f>
        <v>0</v>
      </c>
    </row>
    <row r="38" spans="1:8" ht="13.5" hidden="1" thickBot="1" x14ac:dyDescent="0.25">
      <c r="C38" s="502" t="s">
        <v>68</v>
      </c>
      <c r="D38" s="503"/>
      <c r="E38" s="91"/>
      <c r="F38" s="92">
        <f>F37/6</f>
        <v>0</v>
      </c>
    </row>
    <row r="40" spans="1:8" ht="15" x14ac:dyDescent="0.25">
      <c r="A40" s="504" t="s">
        <v>62</v>
      </c>
      <c r="B40" s="504"/>
      <c r="C40" s="504" t="s">
        <v>63</v>
      </c>
      <c r="D40" s="504"/>
      <c r="E40" s="504"/>
      <c r="F40" s="504"/>
    </row>
    <row r="41" spans="1:8" ht="15" x14ac:dyDescent="0.25">
      <c r="A41" s="504" t="s">
        <v>533</v>
      </c>
      <c r="B41" s="504"/>
      <c r="C41" s="504"/>
      <c r="D41" s="504"/>
      <c r="E41" s="504"/>
      <c r="F41" s="504"/>
    </row>
    <row r="42" spans="1:8" ht="15" x14ac:dyDescent="0.25">
      <c r="A42" s="239"/>
      <c r="B42" s="240" t="s">
        <v>257</v>
      </c>
      <c r="C42" s="442" t="s">
        <v>257</v>
      </c>
      <c r="D42" s="442"/>
      <c r="E42" s="442"/>
      <c r="F42" s="442"/>
    </row>
    <row r="43" spans="1:8" ht="36.75" customHeight="1" x14ac:dyDescent="0.25">
      <c r="A43" s="504" t="s">
        <v>256</v>
      </c>
      <c r="B43" s="504"/>
      <c r="C43" s="504" t="s">
        <v>518</v>
      </c>
      <c r="D43" s="504"/>
      <c r="E43" s="504"/>
      <c r="F43" s="504"/>
    </row>
  </sheetData>
  <mergeCells count="20">
    <mergeCell ref="C32:D32"/>
    <mergeCell ref="C31:D31"/>
    <mergeCell ref="A24:B24"/>
    <mergeCell ref="A29:B29"/>
    <mergeCell ref="C1:F1"/>
    <mergeCell ref="A2:B2"/>
    <mergeCell ref="A11:B11"/>
    <mergeCell ref="A3:F3"/>
    <mergeCell ref="C33:D33"/>
    <mergeCell ref="C34:D34"/>
    <mergeCell ref="C35:D35"/>
    <mergeCell ref="C36:D36"/>
    <mergeCell ref="A40:B40"/>
    <mergeCell ref="C40:F40"/>
    <mergeCell ref="A41:B41"/>
    <mergeCell ref="C41:F41"/>
    <mergeCell ref="A43:B43"/>
    <mergeCell ref="C43:F43"/>
    <mergeCell ref="C37:D37"/>
    <mergeCell ref="C38:D38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zoomScaleNormal="100" workbookViewId="0">
      <selection activeCell="C53" sqref="C53"/>
    </sheetView>
  </sheetViews>
  <sheetFormatPr defaultRowHeight="12.75" x14ac:dyDescent="0.2"/>
  <cols>
    <col min="1" max="1" width="9.140625" style="147"/>
    <col min="2" max="2" width="62.7109375" style="147" customWidth="1"/>
    <col min="3" max="3" width="10.28515625" style="147" customWidth="1"/>
    <col min="4" max="4" width="17" style="147" customWidth="1"/>
    <col min="5" max="5" width="13.42578125" style="147" customWidth="1"/>
    <col min="6" max="6" width="14.7109375" style="147" customWidth="1"/>
    <col min="7" max="8" width="0" style="147" hidden="1" customWidth="1"/>
    <col min="9" max="16384" width="9.140625" style="147"/>
  </cols>
  <sheetData>
    <row r="1" spans="1:14" ht="38.25" customHeight="1" x14ac:dyDescent="0.2">
      <c r="A1" s="191"/>
      <c r="B1" s="194"/>
      <c r="C1" s="505" t="s">
        <v>419</v>
      </c>
      <c r="D1" s="505"/>
      <c r="E1" s="505"/>
      <c r="F1" s="505"/>
    </row>
    <row r="2" spans="1:14" ht="15.75" customHeight="1" x14ac:dyDescent="0.25">
      <c r="A2" s="555" t="s">
        <v>252</v>
      </c>
      <c r="B2" s="555"/>
      <c r="C2" s="193" t="str">
        <f ca="1">MID(CELL("filename",A1),FIND("]",CELL("filename",A1))+1,65535)</f>
        <v>200</v>
      </c>
      <c r="D2" s="192"/>
      <c r="E2" s="192"/>
      <c r="F2" s="192"/>
    </row>
    <row r="3" spans="1:14" ht="44.25" customHeight="1" x14ac:dyDescent="0.2">
      <c r="A3" s="517" t="str">
        <f>Дц!C106</f>
        <v>Монтаж системы кондиционирования, в т.ч.ПНР (пуско-наладочные работы)</v>
      </c>
      <c r="B3" s="517"/>
      <c r="C3" s="517"/>
      <c r="D3" s="517"/>
      <c r="E3" s="517"/>
      <c r="F3" s="517"/>
    </row>
    <row r="4" spans="1:14" ht="13.5" thickBot="1" x14ac:dyDescent="0.25"/>
    <row r="5" spans="1:14" ht="15.75" customHeight="1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  <c r="K5" s="546"/>
      <c r="L5" s="547"/>
      <c r="M5" s="547"/>
      <c r="N5" s="547"/>
    </row>
    <row r="6" spans="1:14" ht="15.75" customHeight="1" x14ac:dyDescent="0.2">
      <c r="A6" s="185">
        <v>1</v>
      </c>
      <c r="B6" s="405" t="s">
        <v>504</v>
      </c>
      <c r="C6" s="404" t="s">
        <v>54</v>
      </c>
      <c r="D6" s="406">
        <v>1</v>
      </c>
      <c r="E6" s="188"/>
      <c r="F6" s="182">
        <f>D6*E6</f>
        <v>0</v>
      </c>
    </row>
    <row r="7" spans="1:14" ht="15.75" customHeight="1" x14ac:dyDescent="0.2">
      <c r="A7" s="185">
        <v>2</v>
      </c>
      <c r="B7" s="405" t="s">
        <v>505</v>
      </c>
      <c r="C7" s="404" t="s">
        <v>54</v>
      </c>
      <c r="D7" s="406">
        <v>1</v>
      </c>
      <c r="E7" s="188"/>
      <c r="F7" s="182">
        <f>D7*E7</f>
        <v>0</v>
      </c>
    </row>
    <row r="8" spans="1:14" ht="15.75" customHeight="1" x14ac:dyDescent="0.2">
      <c r="A8" s="185">
        <v>3</v>
      </c>
      <c r="B8" s="405" t="s">
        <v>506</v>
      </c>
      <c r="C8" s="404" t="s">
        <v>54</v>
      </c>
      <c r="D8" s="406">
        <v>1</v>
      </c>
      <c r="E8" s="188"/>
      <c r="F8" s="182">
        <f t="shared" ref="F8:F11" si="0">D8*E8</f>
        <v>0</v>
      </c>
    </row>
    <row r="9" spans="1:14" ht="15.75" customHeight="1" x14ac:dyDescent="0.2">
      <c r="A9" s="185">
        <v>4</v>
      </c>
      <c r="B9" s="405" t="s">
        <v>507</v>
      </c>
      <c r="C9" s="404" t="s">
        <v>136</v>
      </c>
      <c r="D9" s="406">
        <v>21</v>
      </c>
      <c r="E9" s="188"/>
      <c r="F9" s="182">
        <f t="shared" si="0"/>
        <v>0</v>
      </c>
    </row>
    <row r="10" spans="1:14" ht="15.75" customHeight="1" x14ac:dyDescent="0.2">
      <c r="A10" s="446">
        <v>5</v>
      </c>
      <c r="B10" s="405" t="s">
        <v>508</v>
      </c>
      <c r="C10" s="404" t="s">
        <v>136</v>
      </c>
      <c r="D10" s="406">
        <v>20</v>
      </c>
      <c r="E10" s="188"/>
      <c r="F10" s="182">
        <f t="shared" si="0"/>
        <v>0</v>
      </c>
    </row>
    <row r="11" spans="1:14" ht="15.75" customHeight="1" thickBot="1" x14ac:dyDescent="0.25">
      <c r="A11" s="185">
        <v>6</v>
      </c>
      <c r="B11" s="405" t="s">
        <v>128</v>
      </c>
      <c r="C11" s="404" t="s">
        <v>486</v>
      </c>
      <c r="D11" s="406">
        <v>1</v>
      </c>
      <c r="E11" s="188"/>
      <c r="F11" s="182">
        <f t="shared" si="0"/>
        <v>0</v>
      </c>
    </row>
    <row r="12" spans="1:14" ht="15.75" customHeight="1" thickBot="1" x14ac:dyDescent="0.3">
      <c r="A12" s="513" t="s">
        <v>21</v>
      </c>
      <c r="B12" s="514"/>
      <c r="C12" s="187"/>
      <c r="D12" s="159">
        <f>D6</f>
        <v>1</v>
      </c>
      <c r="E12" s="158">
        <f>F12/D12</f>
        <v>0</v>
      </c>
      <c r="F12" s="157">
        <f>SUM(F6:F11)</f>
        <v>0</v>
      </c>
    </row>
    <row r="13" spans="1:14" ht="13.5" thickBot="1" x14ac:dyDescent="0.25"/>
    <row r="14" spans="1:14" ht="15.75" customHeight="1" thickBot="1" x14ac:dyDescent="0.25">
      <c r="A14" s="238" t="s">
        <v>15</v>
      </c>
      <c r="B14" s="201" t="s">
        <v>22</v>
      </c>
      <c r="C14" s="200" t="s">
        <v>17</v>
      </c>
      <c r="D14" s="199" t="s">
        <v>18</v>
      </c>
      <c r="E14" s="199" t="s">
        <v>19</v>
      </c>
      <c r="F14" s="237" t="s">
        <v>20</v>
      </c>
    </row>
    <row r="15" spans="1:14" ht="25.5" x14ac:dyDescent="0.2">
      <c r="A15" s="400">
        <v>1</v>
      </c>
      <c r="B15" s="458" t="s">
        <v>487</v>
      </c>
      <c r="C15" s="436" t="s">
        <v>54</v>
      </c>
      <c r="D15" s="436">
        <v>1</v>
      </c>
      <c r="E15" s="407"/>
      <c r="F15" s="407">
        <f t="shared" ref="F15:F24" si="1">D15*E15</f>
        <v>0</v>
      </c>
    </row>
    <row r="16" spans="1:14" x14ac:dyDescent="0.2">
      <c r="A16" s="189">
        <v>2</v>
      </c>
      <c r="B16" s="459" t="s">
        <v>488</v>
      </c>
      <c r="C16" s="409" t="s">
        <v>54</v>
      </c>
      <c r="D16" s="409">
        <v>1</v>
      </c>
      <c r="E16" s="188"/>
      <c r="F16" s="188">
        <f t="shared" si="1"/>
        <v>0</v>
      </c>
    </row>
    <row r="17" spans="1:6" ht="25.5" x14ac:dyDescent="0.2">
      <c r="A17" s="189">
        <v>3</v>
      </c>
      <c r="B17" s="459" t="s">
        <v>489</v>
      </c>
      <c r="C17" s="409" t="s">
        <v>54</v>
      </c>
      <c r="D17" s="409">
        <v>1</v>
      </c>
      <c r="E17" s="188"/>
      <c r="F17" s="188">
        <f t="shared" si="1"/>
        <v>0</v>
      </c>
    </row>
    <row r="18" spans="1:6" x14ac:dyDescent="0.2">
      <c r="A18" s="189">
        <v>4</v>
      </c>
      <c r="B18" s="408" t="s">
        <v>490</v>
      </c>
      <c r="C18" s="409" t="s">
        <v>136</v>
      </c>
      <c r="D18" s="409">
        <v>21</v>
      </c>
      <c r="E18" s="188"/>
      <c r="F18" s="188">
        <f t="shared" si="1"/>
        <v>0</v>
      </c>
    </row>
    <row r="19" spans="1:6" x14ac:dyDescent="0.2">
      <c r="A19" s="189">
        <v>5</v>
      </c>
      <c r="B19" s="227" t="s">
        <v>491</v>
      </c>
      <c r="C19" s="409" t="s">
        <v>136</v>
      </c>
      <c r="D19" s="409">
        <v>21</v>
      </c>
      <c r="E19" s="188"/>
      <c r="F19" s="188">
        <f t="shared" si="1"/>
        <v>0</v>
      </c>
    </row>
    <row r="20" spans="1:6" x14ac:dyDescent="0.2">
      <c r="A20" s="189">
        <v>6</v>
      </c>
      <c r="B20" s="227" t="s">
        <v>492</v>
      </c>
      <c r="C20" s="409" t="s">
        <v>136</v>
      </c>
      <c r="D20" s="409">
        <v>21</v>
      </c>
      <c r="E20" s="188"/>
      <c r="F20" s="188">
        <f t="shared" si="1"/>
        <v>0</v>
      </c>
    </row>
    <row r="21" spans="1:6" x14ac:dyDescent="0.2">
      <c r="A21" s="189">
        <v>7</v>
      </c>
      <c r="B21" s="227" t="s">
        <v>493</v>
      </c>
      <c r="C21" s="409" t="s">
        <v>136</v>
      </c>
      <c r="D21" s="409">
        <v>21</v>
      </c>
      <c r="E21" s="188"/>
      <c r="F21" s="188">
        <f t="shared" si="1"/>
        <v>0</v>
      </c>
    </row>
    <row r="22" spans="1:6" x14ac:dyDescent="0.2">
      <c r="A22" s="189">
        <v>8</v>
      </c>
      <c r="B22" s="227" t="s">
        <v>494</v>
      </c>
      <c r="C22" s="409" t="s">
        <v>136</v>
      </c>
      <c r="D22" s="409">
        <v>20</v>
      </c>
      <c r="E22" s="188"/>
      <c r="F22" s="188">
        <f t="shared" si="1"/>
        <v>0</v>
      </c>
    </row>
    <row r="23" spans="1:6" x14ac:dyDescent="0.2">
      <c r="A23" s="189">
        <v>9</v>
      </c>
      <c r="B23" s="227" t="s">
        <v>495</v>
      </c>
      <c r="C23" s="409" t="s">
        <v>136</v>
      </c>
      <c r="D23" s="409">
        <v>22</v>
      </c>
      <c r="E23" s="188"/>
      <c r="F23" s="188">
        <f t="shared" si="1"/>
        <v>0</v>
      </c>
    </row>
    <row r="24" spans="1:6" x14ac:dyDescent="0.2">
      <c r="A24" s="189">
        <v>10</v>
      </c>
      <c r="B24" s="227" t="s">
        <v>496</v>
      </c>
      <c r="C24" s="409" t="s">
        <v>136</v>
      </c>
      <c r="D24" s="409">
        <v>22</v>
      </c>
      <c r="E24" s="188"/>
      <c r="F24" s="188">
        <f t="shared" si="1"/>
        <v>0</v>
      </c>
    </row>
    <row r="25" spans="1:6" x14ac:dyDescent="0.2">
      <c r="A25" s="189">
        <v>11</v>
      </c>
      <c r="B25" s="227" t="s">
        <v>497</v>
      </c>
      <c r="C25" s="409" t="s">
        <v>254</v>
      </c>
      <c r="D25" s="409">
        <v>1</v>
      </c>
      <c r="E25" s="188"/>
      <c r="F25" s="188">
        <f t="shared" ref="F25:F31" si="2">D25*E25</f>
        <v>0</v>
      </c>
    </row>
    <row r="26" spans="1:6" x14ac:dyDescent="0.2">
      <c r="A26" s="189">
        <v>12</v>
      </c>
      <c r="B26" s="227" t="s">
        <v>498</v>
      </c>
      <c r="C26" s="409" t="s">
        <v>254</v>
      </c>
      <c r="D26" s="409">
        <v>1</v>
      </c>
      <c r="E26" s="188"/>
      <c r="F26" s="188">
        <f t="shared" si="2"/>
        <v>0</v>
      </c>
    </row>
    <row r="27" spans="1:6" x14ac:dyDescent="0.2">
      <c r="A27" s="189">
        <v>13</v>
      </c>
      <c r="B27" s="227" t="s">
        <v>499</v>
      </c>
      <c r="C27" s="409" t="s">
        <v>54</v>
      </c>
      <c r="D27" s="409">
        <v>14</v>
      </c>
      <c r="E27" s="188"/>
      <c r="F27" s="188">
        <f t="shared" si="2"/>
        <v>0</v>
      </c>
    </row>
    <row r="28" spans="1:6" x14ac:dyDescent="0.2">
      <c r="A28" s="189">
        <v>14</v>
      </c>
      <c r="B28" s="227" t="s">
        <v>351</v>
      </c>
      <c r="C28" s="409" t="s">
        <v>500</v>
      </c>
      <c r="D28" s="409">
        <v>1</v>
      </c>
      <c r="E28" s="188"/>
      <c r="F28" s="188">
        <f t="shared" si="2"/>
        <v>0</v>
      </c>
    </row>
    <row r="29" spans="1:6" x14ac:dyDescent="0.2">
      <c r="A29" s="189">
        <v>15</v>
      </c>
      <c r="B29" s="227" t="s">
        <v>501</v>
      </c>
      <c r="C29" s="409" t="s">
        <v>54</v>
      </c>
      <c r="D29" s="409">
        <v>21</v>
      </c>
      <c r="E29" s="188"/>
      <c r="F29" s="188">
        <f t="shared" si="2"/>
        <v>0</v>
      </c>
    </row>
    <row r="30" spans="1:6" x14ac:dyDescent="0.2">
      <c r="A30" s="189">
        <v>16</v>
      </c>
      <c r="B30" s="227" t="s">
        <v>502</v>
      </c>
      <c r="C30" s="409" t="s">
        <v>54</v>
      </c>
      <c r="D30" s="409">
        <v>20</v>
      </c>
      <c r="E30" s="188"/>
      <c r="F30" s="188">
        <f t="shared" si="2"/>
        <v>0</v>
      </c>
    </row>
    <row r="31" spans="1:6" x14ac:dyDescent="0.2">
      <c r="A31" s="189">
        <v>17</v>
      </c>
      <c r="B31" s="227" t="s">
        <v>503</v>
      </c>
      <c r="C31" s="409" t="s">
        <v>254</v>
      </c>
      <c r="D31" s="409">
        <v>1</v>
      </c>
      <c r="E31" s="188"/>
      <c r="F31" s="188">
        <f t="shared" si="2"/>
        <v>0</v>
      </c>
    </row>
    <row r="32" spans="1:6" ht="15" thickBot="1" x14ac:dyDescent="0.25">
      <c r="A32" s="184"/>
      <c r="B32" s="410"/>
      <c r="C32" s="411"/>
      <c r="D32" s="411"/>
      <c r="E32" s="412"/>
      <c r="F32" s="183"/>
    </row>
    <row r="33" spans="1:8" ht="15.75" customHeight="1" thickBot="1" x14ac:dyDescent="0.3">
      <c r="A33" s="550" t="s">
        <v>21</v>
      </c>
      <c r="B33" s="529"/>
      <c r="C33" s="203"/>
      <c r="D33" s="202">
        <f>D6</f>
        <v>1</v>
      </c>
      <c r="E33" s="202">
        <f>F33/D33</f>
        <v>0</v>
      </c>
      <c r="F33" s="236">
        <f>SUM(F15:H32)</f>
        <v>0</v>
      </c>
    </row>
    <row r="34" spans="1:8" ht="13.5" thickBot="1" x14ac:dyDescent="0.25"/>
    <row r="35" spans="1:8" ht="15.75" customHeight="1" thickBot="1" x14ac:dyDescent="0.25">
      <c r="A35" s="177" t="s">
        <v>23</v>
      </c>
      <c r="B35" s="176" t="s">
        <v>24</v>
      </c>
      <c r="C35" s="176" t="s">
        <v>17</v>
      </c>
      <c r="D35" s="175" t="s">
        <v>18</v>
      </c>
      <c r="E35" s="174" t="s">
        <v>19</v>
      </c>
      <c r="F35" s="173" t="s">
        <v>20</v>
      </c>
    </row>
    <row r="36" spans="1:8" ht="15.75" customHeight="1" x14ac:dyDescent="0.2">
      <c r="A36" s="172">
        <v>1</v>
      </c>
      <c r="B36" s="171" t="s">
        <v>25</v>
      </c>
      <c r="C36" s="170" t="s">
        <v>26</v>
      </c>
      <c r="D36" s="169">
        <v>1</v>
      </c>
      <c r="E36" s="168">
        <f>F12</f>
        <v>0</v>
      </c>
      <c r="F36" s="167">
        <f>E36</f>
        <v>0</v>
      </c>
    </row>
    <row r="37" spans="1:8" ht="15.75" customHeight="1" thickBot="1" x14ac:dyDescent="0.25">
      <c r="A37" s="166">
        <v>2</v>
      </c>
      <c r="B37" s="165" t="s">
        <v>27</v>
      </c>
      <c r="C37" s="164" t="s">
        <v>26</v>
      </c>
      <c r="D37" s="163">
        <v>1</v>
      </c>
      <c r="E37" s="162">
        <f>F33</f>
        <v>0</v>
      </c>
      <c r="F37" s="161">
        <f>E37</f>
        <v>0</v>
      </c>
    </row>
    <row r="38" spans="1:8" ht="15.75" customHeight="1" thickBot="1" x14ac:dyDescent="0.3">
      <c r="A38" s="513" t="s">
        <v>21</v>
      </c>
      <c r="B38" s="516"/>
      <c r="C38" s="160"/>
      <c r="D38" s="159">
        <f>D6</f>
        <v>1</v>
      </c>
      <c r="E38" s="158">
        <f>F38/D38</f>
        <v>0</v>
      </c>
      <c r="F38" s="157">
        <f>F36+F37</f>
        <v>0</v>
      </c>
    </row>
    <row r="40" spans="1:8" hidden="1" x14ac:dyDescent="0.2">
      <c r="C40" s="558" t="s">
        <v>69</v>
      </c>
      <c r="D40" s="559"/>
      <c r="E40" s="156">
        <v>0</v>
      </c>
      <c r="F40" s="155">
        <f>F38*E40</f>
        <v>0</v>
      </c>
    </row>
    <row r="41" spans="1:8" ht="13.5" hidden="1" x14ac:dyDescent="0.25">
      <c r="C41" s="556" t="s">
        <v>64</v>
      </c>
      <c r="D41" s="557"/>
      <c r="E41" s="154" t="s">
        <v>14</v>
      </c>
      <c r="F41" s="153">
        <f>F40+F38</f>
        <v>0</v>
      </c>
    </row>
    <row r="42" spans="1:8" hidden="1" x14ac:dyDescent="0.2">
      <c r="C42" s="548" t="s">
        <v>70</v>
      </c>
      <c r="D42" s="549"/>
      <c r="E42" s="154">
        <v>0</v>
      </c>
      <c r="F42" s="153">
        <f>E42*F41</f>
        <v>0</v>
      </c>
    </row>
    <row r="43" spans="1:8" ht="13.5" hidden="1" x14ac:dyDescent="0.25">
      <c r="C43" s="556" t="s">
        <v>65</v>
      </c>
      <c r="D43" s="557"/>
      <c r="E43" s="154" t="s">
        <v>14</v>
      </c>
      <c r="F43" s="153">
        <f>F41+F42</f>
        <v>0</v>
      </c>
    </row>
    <row r="44" spans="1:8" hidden="1" x14ac:dyDescent="0.2">
      <c r="C44" s="548" t="s">
        <v>135</v>
      </c>
      <c r="D44" s="549"/>
      <c r="E44" s="154">
        <v>0</v>
      </c>
      <c r="F44" s="153">
        <f>E44*F36</f>
        <v>0</v>
      </c>
    </row>
    <row r="45" spans="1:8" hidden="1" x14ac:dyDescent="0.2">
      <c r="C45" s="548" t="s">
        <v>66</v>
      </c>
      <c r="D45" s="549"/>
      <c r="E45" s="154"/>
      <c r="F45" s="153">
        <f>F43*E45</f>
        <v>0</v>
      </c>
    </row>
    <row r="46" spans="1:8" ht="13.5" hidden="1" x14ac:dyDescent="0.25">
      <c r="C46" s="551" t="s">
        <v>67</v>
      </c>
      <c r="D46" s="552"/>
      <c r="E46" s="152"/>
      <c r="F46" s="151">
        <f>F43+F44+F45</f>
        <v>0</v>
      </c>
      <c r="G46" s="150">
        <f>F36</f>
        <v>0</v>
      </c>
      <c r="H46" s="150">
        <f>F37</f>
        <v>0</v>
      </c>
    </row>
    <row r="47" spans="1:8" ht="13.5" hidden="1" thickBot="1" x14ac:dyDescent="0.25">
      <c r="C47" s="553" t="s">
        <v>68</v>
      </c>
      <c r="D47" s="554"/>
      <c r="E47" s="149"/>
      <c r="F47" s="148">
        <f>F46/6</f>
        <v>0</v>
      </c>
    </row>
    <row r="49" spans="1:6" customFormat="1" ht="15" x14ac:dyDescent="0.25">
      <c r="A49" s="504" t="s">
        <v>62</v>
      </c>
      <c r="B49" s="504"/>
      <c r="C49" s="504" t="s">
        <v>63</v>
      </c>
      <c r="D49" s="504"/>
      <c r="E49" s="504"/>
      <c r="F49" s="504"/>
    </row>
    <row r="50" spans="1:6" customFormat="1" ht="15" x14ac:dyDescent="0.25">
      <c r="A50" s="504" t="s">
        <v>251</v>
      </c>
      <c r="B50" s="504"/>
      <c r="C50" s="504"/>
      <c r="D50" s="504"/>
      <c r="E50" s="504"/>
      <c r="F50" s="504"/>
    </row>
    <row r="51" spans="1:6" customFormat="1" ht="15" x14ac:dyDescent="0.25">
      <c r="A51" s="239"/>
      <c r="B51" s="240" t="s">
        <v>257</v>
      </c>
      <c r="C51" s="442" t="s">
        <v>257</v>
      </c>
      <c r="D51" s="442"/>
      <c r="E51" s="442"/>
      <c r="F51" s="442"/>
    </row>
    <row r="52" spans="1:6" customFormat="1" ht="36.75" customHeight="1" x14ac:dyDescent="0.25">
      <c r="A52" s="504" t="s">
        <v>256</v>
      </c>
      <c r="B52" s="504"/>
      <c r="C52" s="504" t="s">
        <v>518</v>
      </c>
      <c r="D52" s="504"/>
      <c r="E52" s="504"/>
      <c r="F52" s="504"/>
    </row>
  </sheetData>
  <mergeCells count="21">
    <mergeCell ref="C1:F1"/>
    <mergeCell ref="A2:B2"/>
    <mergeCell ref="C41:D41"/>
    <mergeCell ref="C42:D42"/>
    <mergeCell ref="C43:D43"/>
    <mergeCell ref="C40:D40"/>
    <mergeCell ref="K5:N5"/>
    <mergeCell ref="A12:B12"/>
    <mergeCell ref="A3:F3"/>
    <mergeCell ref="C44:D44"/>
    <mergeCell ref="A52:B52"/>
    <mergeCell ref="C52:F52"/>
    <mergeCell ref="A50:B50"/>
    <mergeCell ref="A33:B33"/>
    <mergeCell ref="A38:B38"/>
    <mergeCell ref="C46:D46"/>
    <mergeCell ref="C47:D47"/>
    <mergeCell ref="A49:B49"/>
    <mergeCell ref="C49:F49"/>
    <mergeCell ref="C45:D45"/>
    <mergeCell ref="C50:F50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opLeftCell="A25" zoomScaleNormal="100" workbookViewId="0">
      <selection activeCell="Q70" sqref="Q70"/>
    </sheetView>
  </sheetViews>
  <sheetFormatPr defaultRowHeight="12.75" x14ac:dyDescent="0.2"/>
  <cols>
    <col min="1" max="1" width="5.85546875" customWidth="1"/>
    <col min="2" max="2" width="52.140625" customWidth="1"/>
    <col min="3" max="3" width="10.42578125" customWidth="1"/>
    <col min="4" max="4" width="10.28515625" customWidth="1"/>
    <col min="5" max="5" width="11" customWidth="1"/>
    <col min="6" max="6" width="14.140625" customWidth="1"/>
    <col min="7" max="13" width="0" hidden="1" customWidth="1"/>
    <col min="15" max="15" width="9.140625" customWidth="1"/>
  </cols>
  <sheetData>
    <row r="1" spans="1:11" ht="40.5" customHeight="1" x14ac:dyDescent="0.2">
      <c r="A1" s="25"/>
      <c r="B1" s="87" t="s">
        <v>14</v>
      </c>
      <c r="C1" s="505" t="s">
        <v>419</v>
      </c>
      <c r="D1" s="505"/>
      <c r="E1" s="505"/>
      <c r="F1" s="505"/>
    </row>
    <row r="2" spans="1:11" ht="15.75" customHeight="1" x14ac:dyDescent="0.25">
      <c r="A2" s="511" t="s">
        <v>252</v>
      </c>
      <c r="B2" s="511"/>
      <c r="C2" s="23" t="str">
        <f ca="1">MID(CELL("filename",A1),FIND("]",CELL("filename",A1))+1,65535)</f>
        <v>112</v>
      </c>
      <c r="D2" s="24"/>
      <c r="E2" s="24"/>
      <c r="F2" s="24"/>
    </row>
    <row r="3" spans="1:11" ht="45.75" customHeight="1" x14ac:dyDescent="0.2">
      <c r="A3" s="506" t="str">
        <f>Дц!C72</f>
        <v>Монтаж шинопроводов трехфазных NORDIC</v>
      </c>
      <c r="B3" s="506"/>
      <c r="C3" s="506"/>
      <c r="D3" s="506"/>
      <c r="E3" s="506"/>
      <c r="F3" s="506"/>
    </row>
    <row r="4" spans="1:11" ht="15.75" customHeight="1" thickBot="1" x14ac:dyDescent="0.25">
      <c r="A4" s="25"/>
      <c r="D4" s="26"/>
      <c r="E4" s="26"/>
      <c r="F4" s="26"/>
    </row>
    <row r="5" spans="1:11" ht="32.25" thickBot="1" x14ac:dyDescent="0.25">
      <c r="A5" s="27" t="s">
        <v>15</v>
      </c>
      <c r="B5" s="27" t="s">
        <v>16</v>
      </c>
      <c r="C5" s="28" t="s">
        <v>17</v>
      </c>
      <c r="D5" s="29" t="s">
        <v>18</v>
      </c>
      <c r="E5" s="30" t="s">
        <v>19</v>
      </c>
      <c r="F5" s="31" t="s">
        <v>20</v>
      </c>
    </row>
    <row r="6" spans="1:11" x14ac:dyDescent="0.2">
      <c r="A6" s="32">
        <v>1</v>
      </c>
      <c r="B6" s="40" t="str">
        <f>A3</f>
        <v>Монтаж шинопроводов трехфазных NORDIC</v>
      </c>
      <c r="C6" s="34" t="s">
        <v>106</v>
      </c>
      <c r="D6" s="35">
        <f>Дц!E72</f>
        <v>82</v>
      </c>
      <c r="E6" s="35"/>
      <c r="F6" s="36">
        <f>D6*E6</f>
        <v>0</v>
      </c>
      <c r="I6">
        <v>23034.279132</v>
      </c>
      <c r="J6" t="e">
        <f>(I6-F30)/F11</f>
        <v>#DIV/0!</v>
      </c>
      <c r="K6" t="e">
        <f t="shared" ref="K6:K12" si="0">E6*J$6</f>
        <v>#DIV/0!</v>
      </c>
    </row>
    <row r="7" spans="1:11" ht="15.75" customHeight="1" x14ac:dyDescent="0.2">
      <c r="A7" s="32">
        <v>2</v>
      </c>
      <c r="B7" s="37" t="s">
        <v>14</v>
      </c>
      <c r="C7" s="34" t="s">
        <v>14</v>
      </c>
      <c r="D7" s="35"/>
      <c r="E7" s="35"/>
      <c r="F7" s="36"/>
      <c r="K7" t="e">
        <f t="shared" si="0"/>
        <v>#DIV/0!</v>
      </c>
    </row>
    <row r="8" spans="1:11" ht="15.75" customHeight="1" x14ac:dyDescent="0.2">
      <c r="A8" s="250">
        <v>3</v>
      </c>
      <c r="B8" s="37" t="s">
        <v>14</v>
      </c>
      <c r="C8" s="34" t="s">
        <v>14</v>
      </c>
      <c r="D8" s="35"/>
      <c r="E8" s="35"/>
      <c r="F8" s="36"/>
      <c r="K8" t="e">
        <f t="shared" si="0"/>
        <v>#DIV/0!</v>
      </c>
    </row>
    <row r="9" spans="1:11" ht="15.75" customHeight="1" x14ac:dyDescent="0.2">
      <c r="A9" s="250">
        <v>4</v>
      </c>
      <c r="B9" s="37" t="s">
        <v>14</v>
      </c>
      <c r="C9" s="34" t="s">
        <v>14</v>
      </c>
      <c r="D9" s="35"/>
      <c r="E9" s="35"/>
      <c r="F9" s="36"/>
      <c r="K9" t="e">
        <f t="shared" si="0"/>
        <v>#DIV/0!</v>
      </c>
    </row>
    <row r="10" spans="1:11" ht="15.75" customHeight="1" thickBot="1" x14ac:dyDescent="0.25">
      <c r="A10" s="250">
        <v>5</v>
      </c>
      <c r="B10" s="33" t="s">
        <v>14</v>
      </c>
      <c r="C10" s="38" t="s">
        <v>14</v>
      </c>
      <c r="D10" s="35"/>
      <c r="E10" s="35"/>
      <c r="F10" s="39"/>
      <c r="K10" t="e">
        <f t="shared" si="0"/>
        <v>#DIV/0!</v>
      </c>
    </row>
    <row r="11" spans="1:11" ht="15.75" customHeight="1" thickBot="1" x14ac:dyDescent="0.3">
      <c r="A11" s="495" t="s">
        <v>21</v>
      </c>
      <c r="B11" s="496"/>
      <c r="C11" s="43"/>
      <c r="D11" s="44">
        <f>D6</f>
        <v>82</v>
      </c>
      <c r="E11" s="45">
        <f>F11/D11</f>
        <v>0</v>
      </c>
      <c r="F11" s="46">
        <f>SUM(F6:F10)</f>
        <v>0</v>
      </c>
      <c r="K11" t="e">
        <f t="shared" si="0"/>
        <v>#DIV/0!</v>
      </c>
    </row>
    <row r="12" spans="1:11" ht="15.75" customHeight="1" thickBot="1" x14ac:dyDescent="0.3">
      <c r="A12" s="47"/>
      <c r="B12" s="48"/>
      <c r="C12" s="48"/>
      <c r="D12" s="49"/>
      <c r="E12" s="49"/>
      <c r="F12" s="49"/>
      <c r="K12" t="e">
        <f t="shared" si="0"/>
        <v>#DIV/0!</v>
      </c>
    </row>
    <row r="13" spans="1:11" ht="15.75" customHeight="1" thickBot="1" x14ac:dyDescent="0.25">
      <c r="A13" s="27" t="s">
        <v>15</v>
      </c>
      <c r="B13" s="28" t="s">
        <v>22</v>
      </c>
      <c r="C13" s="50" t="s">
        <v>17</v>
      </c>
      <c r="D13" s="30" t="s">
        <v>18</v>
      </c>
      <c r="E13" s="30" t="s">
        <v>19</v>
      </c>
      <c r="F13" s="31" t="s">
        <v>20</v>
      </c>
    </row>
    <row r="14" spans="1:11" ht="24.75" customHeight="1" x14ac:dyDescent="0.2">
      <c r="A14" s="189">
        <v>1</v>
      </c>
      <c r="B14" s="109" t="s">
        <v>517</v>
      </c>
      <c r="C14" s="128" t="s">
        <v>7</v>
      </c>
      <c r="D14" s="232">
        <v>32</v>
      </c>
      <c r="E14" s="373"/>
      <c r="F14" s="373">
        <f>D14*E14</f>
        <v>0</v>
      </c>
    </row>
    <row r="15" spans="1:11" ht="15.75" customHeight="1" x14ac:dyDescent="0.2">
      <c r="A15" s="312">
        <v>2</v>
      </c>
      <c r="B15" s="109" t="s">
        <v>516</v>
      </c>
      <c r="C15" s="128" t="s">
        <v>7</v>
      </c>
      <c r="D15" s="232">
        <v>50</v>
      </c>
      <c r="E15" s="373"/>
      <c r="F15" s="373">
        <f t="shared" ref="F15:F25" si="1">D15*E15</f>
        <v>0</v>
      </c>
    </row>
    <row r="16" spans="1:11" ht="15.75" customHeight="1" x14ac:dyDescent="0.2">
      <c r="A16" s="432">
        <v>3</v>
      </c>
      <c r="B16" s="109" t="s">
        <v>421</v>
      </c>
      <c r="C16" s="128" t="s">
        <v>7</v>
      </c>
      <c r="D16" s="232">
        <v>46</v>
      </c>
      <c r="E16" s="373"/>
      <c r="F16" s="373">
        <f t="shared" ref="F16" si="2">D16*E16</f>
        <v>0</v>
      </c>
    </row>
    <row r="17" spans="1:6" ht="15.75" customHeight="1" x14ac:dyDescent="0.2">
      <c r="A17" s="432">
        <v>4</v>
      </c>
      <c r="B17" s="109" t="s">
        <v>291</v>
      </c>
      <c r="C17" s="128" t="s">
        <v>7</v>
      </c>
      <c r="D17" s="232">
        <v>13</v>
      </c>
      <c r="E17" s="373"/>
      <c r="F17" s="373">
        <f t="shared" si="1"/>
        <v>0</v>
      </c>
    </row>
    <row r="18" spans="1:6" ht="15.75" customHeight="1" x14ac:dyDescent="0.2">
      <c r="A18" s="432">
        <v>5</v>
      </c>
      <c r="B18" s="109" t="s">
        <v>391</v>
      </c>
      <c r="C18" s="128" t="s">
        <v>7</v>
      </c>
      <c r="D18" s="232">
        <v>28</v>
      </c>
      <c r="E18" s="373"/>
      <c r="F18" s="373">
        <f t="shared" si="1"/>
        <v>0</v>
      </c>
    </row>
    <row r="19" spans="1:6" ht="15.75" customHeight="1" x14ac:dyDescent="0.2">
      <c r="A19" s="432">
        <v>6</v>
      </c>
      <c r="B19" s="109" t="s">
        <v>290</v>
      </c>
      <c r="C19" s="128" t="s">
        <v>7</v>
      </c>
      <c r="D19" s="232">
        <v>14</v>
      </c>
      <c r="E19" s="373"/>
      <c r="F19" s="373">
        <f t="shared" si="1"/>
        <v>0</v>
      </c>
    </row>
    <row r="20" spans="1:6" ht="15.75" customHeight="1" x14ac:dyDescent="0.2">
      <c r="A20" s="432">
        <v>7</v>
      </c>
      <c r="B20" s="109" t="s">
        <v>392</v>
      </c>
      <c r="C20" s="128" t="s">
        <v>7</v>
      </c>
      <c r="D20" s="232">
        <v>8</v>
      </c>
      <c r="E20" s="373"/>
      <c r="F20" s="373">
        <f t="shared" si="1"/>
        <v>0</v>
      </c>
    </row>
    <row r="21" spans="1:6" ht="15.75" customHeight="1" x14ac:dyDescent="0.2">
      <c r="A21" s="432">
        <v>8</v>
      </c>
      <c r="B21" s="398" t="s">
        <v>393</v>
      </c>
      <c r="C21" s="34" t="s">
        <v>7</v>
      </c>
      <c r="D21" s="395">
        <v>2</v>
      </c>
      <c r="E21" s="373"/>
      <c r="F21" s="373">
        <f>D21*E21</f>
        <v>0</v>
      </c>
    </row>
    <row r="22" spans="1:6" ht="15.75" customHeight="1" x14ac:dyDescent="0.2">
      <c r="A22" s="432">
        <v>9</v>
      </c>
      <c r="B22" s="109" t="s">
        <v>289</v>
      </c>
      <c r="C22" s="128" t="s">
        <v>7</v>
      </c>
      <c r="D22" s="232">
        <v>4</v>
      </c>
      <c r="E22" s="373"/>
      <c r="F22" s="373">
        <f>D22*E22</f>
        <v>0</v>
      </c>
    </row>
    <row r="23" spans="1:6" ht="15.75" customHeight="1" x14ac:dyDescent="0.2">
      <c r="A23" s="432">
        <v>10</v>
      </c>
      <c r="B23" s="109" t="s">
        <v>394</v>
      </c>
      <c r="C23" s="128" t="s">
        <v>7</v>
      </c>
      <c r="D23" s="232">
        <v>21</v>
      </c>
      <c r="E23" s="373"/>
      <c r="F23" s="373">
        <f t="shared" si="1"/>
        <v>0</v>
      </c>
    </row>
    <row r="24" spans="1:6" ht="15.75" customHeight="1" x14ac:dyDescent="0.2">
      <c r="A24" s="432">
        <v>11</v>
      </c>
      <c r="B24" s="460" t="s">
        <v>288</v>
      </c>
      <c r="C24" s="34" t="s">
        <v>7</v>
      </c>
      <c r="D24" s="395">
        <v>14</v>
      </c>
      <c r="E24" s="373"/>
      <c r="F24" s="373">
        <f t="shared" si="1"/>
        <v>0</v>
      </c>
    </row>
    <row r="25" spans="1:6" ht="15.75" customHeight="1" thickBot="1" x14ac:dyDescent="0.25">
      <c r="A25" s="432">
        <v>12</v>
      </c>
      <c r="B25" s="461" t="s">
        <v>395</v>
      </c>
      <c r="C25" s="38" t="s">
        <v>7</v>
      </c>
      <c r="D25" s="399">
        <v>8</v>
      </c>
      <c r="E25" s="394"/>
      <c r="F25" s="396">
        <f t="shared" si="1"/>
        <v>0</v>
      </c>
    </row>
    <row r="26" spans="1:6" ht="15.75" customHeight="1" thickBot="1" x14ac:dyDescent="0.3">
      <c r="A26" s="495" t="s">
        <v>21</v>
      </c>
      <c r="B26" s="497"/>
      <c r="C26" s="54"/>
      <c r="D26" s="45">
        <f>D6</f>
        <v>82</v>
      </c>
      <c r="E26" s="45">
        <f>F26/D26</f>
        <v>0</v>
      </c>
      <c r="F26" s="205">
        <f>SUM(F14:F25)</f>
        <v>0</v>
      </c>
    </row>
    <row r="27" spans="1:6" ht="15.75" customHeight="1" thickBot="1" x14ac:dyDescent="0.3">
      <c r="A27" s="47"/>
      <c r="B27" s="48"/>
      <c r="C27" s="48"/>
      <c r="D27" s="49"/>
      <c r="E27" s="49"/>
      <c r="F27" s="49"/>
    </row>
    <row r="28" spans="1:6" ht="15.75" customHeight="1" thickBot="1" x14ac:dyDescent="0.25">
      <c r="A28" s="27" t="s">
        <v>23</v>
      </c>
      <c r="B28" s="28" t="s">
        <v>24</v>
      </c>
      <c r="C28" s="28" t="s">
        <v>17</v>
      </c>
      <c r="D28" s="29" t="s">
        <v>18</v>
      </c>
      <c r="E28" s="30" t="s">
        <v>19</v>
      </c>
      <c r="F28" s="31" t="s">
        <v>20</v>
      </c>
    </row>
    <row r="29" spans="1:6" ht="15.75" customHeight="1" x14ac:dyDescent="0.2">
      <c r="A29" s="55">
        <v>1</v>
      </c>
      <c r="B29" s="51" t="s">
        <v>25</v>
      </c>
      <c r="C29" s="56" t="str">
        <f>C6</f>
        <v>м</v>
      </c>
      <c r="D29" s="57">
        <f>D6</f>
        <v>82</v>
      </c>
      <c r="E29" s="58">
        <f>F29/D29</f>
        <v>0</v>
      </c>
      <c r="F29" s="59">
        <f>F11</f>
        <v>0</v>
      </c>
    </row>
    <row r="30" spans="1:6" ht="15.75" customHeight="1" thickBot="1" x14ac:dyDescent="0.25">
      <c r="A30" s="60">
        <v>2</v>
      </c>
      <c r="B30" s="61" t="s">
        <v>27</v>
      </c>
      <c r="C30" s="38" t="str">
        <f>C6</f>
        <v>м</v>
      </c>
      <c r="D30" s="41">
        <f>D6</f>
        <v>82</v>
      </c>
      <c r="E30" s="42">
        <f>F30/D30</f>
        <v>0</v>
      </c>
      <c r="F30" s="39">
        <f>F26</f>
        <v>0</v>
      </c>
    </row>
    <row r="31" spans="1:6" ht="15.75" customHeight="1" thickBot="1" x14ac:dyDescent="0.3">
      <c r="A31" s="495" t="s">
        <v>21</v>
      </c>
      <c r="B31" s="496"/>
      <c r="C31" s="62"/>
      <c r="D31" s="44">
        <f>D6</f>
        <v>82</v>
      </c>
      <c r="E31" s="45">
        <f>F31/D31</f>
        <v>0</v>
      </c>
      <c r="F31" s="46">
        <f>F29+F30</f>
        <v>0</v>
      </c>
    </row>
    <row r="33" spans="1:8" hidden="1" x14ac:dyDescent="0.2">
      <c r="C33" s="498" t="s">
        <v>69</v>
      </c>
      <c r="D33" s="499"/>
      <c r="E33" s="83">
        <v>0</v>
      </c>
      <c r="F33" s="88">
        <f>F31*E33</f>
        <v>0</v>
      </c>
    </row>
    <row r="34" spans="1:8" ht="13.5" hidden="1" x14ac:dyDescent="0.25">
      <c r="C34" s="500" t="s">
        <v>64</v>
      </c>
      <c r="D34" s="501"/>
      <c r="E34" s="89" t="s">
        <v>14</v>
      </c>
      <c r="F34" s="90">
        <f>F33+F31</f>
        <v>0</v>
      </c>
    </row>
    <row r="35" spans="1:8" hidden="1" x14ac:dyDescent="0.2">
      <c r="C35" s="509" t="s">
        <v>70</v>
      </c>
      <c r="D35" s="510"/>
      <c r="E35" s="89">
        <v>0</v>
      </c>
      <c r="F35" s="90">
        <f>E35*F34</f>
        <v>0</v>
      </c>
    </row>
    <row r="36" spans="1:8" ht="13.5" hidden="1" x14ac:dyDescent="0.25">
      <c r="C36" s="500" t="s">
        <v>65</v>
      </c>
      <c r="D36" s="501"/>
      <c r="E36" s="89" t="s">
        <v>14</v>
      </c>
      <c r="F36" s="90">
        <f>F34+F35</f>
        <v>0</v>
      </c>
    </row>
    <row r="37" spans="1:8" hidden="1" x14ac:dyDescent="0.2">
      <c r="C37" s="509" t="s">
        <v>135</v>
      </c>
      <c r="D37" s="510"/>
      <c r="E37" s="89">
        <v>0</v>
      </c>
      <c r="F37" s="90">
        <f>E37*F36</f>
        <v>0</v>
      </c>
    </row>
    <row r="38" spans="1:8" hidden="1" x14ac:dyDescent="0.2">
      <c r="C38" s="509" t="s">
        <v>66</v>
      </c>
      <c r="D38" s="510"/>
      <c r="E38" s="89"/>
      <c r="F38" s="90">
        <f>F36*E38</f>
        <v>0</v>
      </c>
    </row>
    <row r="39" spans="1:8" ht="13.5" hidden="1" x14ac:dyDescent="0.25">
      <c r="C39" s="507" t="s">
        <v>67</v>
      </c>
      <c r="D39" s="508"/>
      <c r="E39" s="81"/>
      <c r="F39" s="82">
        <f>F36+F37+F38</f>
        <v>0</v>
      </c>
      <c r="G39" s="133">
        <f>F29</f>
        <v>0</v>
      </c>
      <c r="H39" s="133">
        <f>F30</f>
        <v>0</v>
      </c>
    </row>
    <row r="40" spans="1:8" ht="13.5" hidden="1" thickBot="1" x14ac:dyDescent="0.25">
      <c r="C40" s="502" t="s">
        <v>68</v>
      </c>
      <c r="D40" s="503"/>
      <c r="E40" s="91"/>
      <c r="F40" s="92">
        <f>F39/6</f>
        <v>0</v>
      </c>
    </row>
    <row r="42" spans="1:8" ht="15" x14ac:dyDescent="0.25">
      <c r="A42" s="504" t="s">
        <v>62</v>
      </c>
      <c r="B42" s="504"/>
      <c r="C42" s="504" t="s">
        <v>63</v>
      </c>
      <c r="D42" s="504"/>
      <c r="E42" s="504"/>
      <c r="F42" s="504"/>
    </row>
    <row r="43" spans="1:8" ht="15" x14ac:dyDescent="0.25">
      <c r="A43" s="504" t="s">
        <v>251</v>
      </c>
      <c r="B43" s="504"/>
      <c r="C43" s="504"/>
      <c r="D43" s="504"/>
      <c r="E43" s="504"/>
      <c r="F43" s="504"/>
    </row>
    <row r="44" spans="1:8" ht="15" x14ac:dyDescent="0.25">
      <c r="A44" s="239"/>
      <c r="B44" s="240" t="s">
        <v>257</v>
      </c>
      <c r="C44" s="442" t="s">
        <v>257</v>
      </c>
      <c r="D44" s="442"/>
      <c r="E44" s="442"/>
      <c r="F44" s="442"/>
    </row>
    <row r="45" spans="1:8" ht="36.75" customHeight="1" x14ac:dyDescent="0.25">
      <c r="A45" s="504" t="s">
        <v>256</v>
      </c>
      <c r="B45" s="504"/>
      <c r="C45" s="504" t="s">
        <v>518</v>
      </c>
      <c r="D45" s="504"/>
      <c r="E45" s="504"/>
      <c r="F45" s="504"/>
    </row>
    <row r="62" ht="11.25" customHeight="1" x14ac:dyDescent="0.2"/>
  </sheetData>
  <mergeCells count="20">
    <mergeCell ref="A45:B45"/>
    <mergeCell ref="C45:F45"/>
    <mergeCell ref="C34:D34"/>
    <mergeCell ref="A26:B26"/>
    <mergeCell ref="A31:B31"/>
    <mergeCell ref="C40:D40"/>
    <mergeCell ref="A42:B42"/>
    <mergeCell ref="C42:F42"/>
    <mergeCell ref="A43:B43"/>
    <mergeCell ref="C43:F43"/>
    <mergeCell ref="C1:F1"/>
    <mergeCell ref="A2:B2"/>
    <mergeCell ref="A11:B11"/>
    <mergeCell ref="C33:D33"/>
    <mergeCell ref="C39:D39"/>
    <mergeCell ref="C35:D35"/>
    <mergeCell ref="C36:D36"/>
    <mergeCell ref="C37:D37"/>
    <mergeCell ref="C38:D38"/>
    <mergeCell ref="A3:F3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zoomScaleNormal="100" workbookViewId="0">
      <selection activeCell="M18" sqref="M18"/>
    </sheetView>
  </sheetViews>
  <sheetFormatPr defaultRowHeight="12.75" x14ac:dyDescent="0.2"/>
  <cols>
    <col min="1" max="1" width="9.140625" style="147"/>
    <col min="2" max="2" width="62.7109375" style="147" customWidth="1"/>
    <col min="3" max="3" width="10.28515625" style="147" customWidth="1"/>
    <col min="4" max="4" width="17" style="147" customWidth="1"/>
    <col min="5" max="5" width="13.42578125" style="147" customWidth="1"/>
    <col min="6" max="6" width="14.7109375" style="147" customWidth="1"/>
    <col min="7" max="8" width="0" style="147" hidden="1" customWidth="1"/>
    <col min="9" max="16384" width="9.140625" style="147"/>
  </cols>
  <sheetData>
    <row r="1" spans="1:14" ht="38.25" customHeight="1" x14ac:dyDescent="0.2">
      <c r="A1" s="191"/>
      <c r="B1" s="194"/>
      <c r="C1" s="505" t="s">
        <v>419</v>
      </c>
      <c r="D1" s="505"/>
      <c r="E1" s="505"/>
      <c r="F1" s="505"/>
    </row>
    <row r="2" spans="1:14" ht="15.75" customHeight="1" x14ac:dyDescent="0.25">
      <c r="A2" s="555" t="s">
        <v>252</v>
      </c>
      <c r="B2" s="555"/>
      <c r="C2" s="193" t="str">
        <f ca="1">MID(CELL("filename",A1),FIND("]",CELL("filename",A1))+1,65535)</f>
        <v>ВО1</v>
      </c>
      <c r="D2" s="192"/>
      <c r="E2" s="192"/>
      <c r="F2" s="192"/>
    </row>
    <row r="3" spans="1:14" ht="44.25" customHeight="1" x14ac:dyDescent="0.2">
      <c r="A3" s="517" t="s">
        <v>521</v>
      </c>
      <c r="B3" s="517"/>
      <c r="C3" s="517"/>
      <c r="D3" s="517"/>
      <c r="E3" s="517"/>
      <c r="F3" s="517"/>
    </row>
    <row r="4" spans="1:14" ht="13.5" thickBot="1" x14ac:dyDescent="0.25"/>
    <row r="5" spans="1:14" ht="15.75" customHeight="1" thickBot="1" x14ac:dyDescent="0.25">
      <c r="A5" s="177" t="s">
        <v>15</v>
      </c>
      <c r="B5" s="177" t="s">
        <v>16</v>
      </c>
      <c r="C5" s="176" t="s">
        <v>17</v>
      </c>
      <c r="D5" s="175" t="s">
        <v>18</v>
      </c>
      <c r="E5" s="174" t="s">
        <v>19</v>
      </c>
      <c r="F5" s="173" t="s">
        <v>20</v>
      </c>
      <c r="K5" s="546"/>
      <c r="L5" s="547"/>
      <c r="M5" s="547"/>
      <c r="N5" s="547"/>
    </row>
    <row r="6" spans="1:14" ht="15.75" customHeight="1" x14ac:dyDescent="0.2">
      <c r="A6" s="448">
        <v>1</v>
      </c>
      <c r="B6" s="405" t="s">
        <v>531</v>
      </c>
      <c r="C6" s="404" t="s">
        <v>522</v>
      </c>
      <c r="D6" s="464">
        <v>1</v>
      </c>
      <c r="E6" s="188"/>
      <c r="F6" s="182">
        <f>D6*E6</f>
        <v>0</v>
      </c>
    </row>
    <row r="7" spans="1:14" ht="15.75" customHeight="1" x14ac:dyDescent="0.2">
      <c r="A7" s="448">
        <v>2</v>
      </c>
      <c r="B7" s="405" t="s">
        <v>530</v>
      </c>
      <c r="C7" s="404" t="s">
        <v>522</v>
      </c>
      <c r="D7" s="464">
        <v>1</v>
      </c>
      <c r="E7" s="188"/>
      <c r="F7" s="182">
        <f>D7*E7</f>
        <v>0</v>
      </c>
    </row>
    <row r="8" spans="1:14" ht="15.75" customHeight="1" x14ac:dyDescent="0.2">
      <c r="A8" s="448">
        <v>3</v>
      </c>
      <c r="B8" s="405" t="s">
        <v>529</v>
      </c>
      <c r="C8" s="404" t="s">
        <v>3</v>
      </c>
      <c r="D8" s="406">
        <f>0.9*3.05</f>
        <v>2.7450000000000001</v>
      </c>
      <c r="E8" s="188"/>
      <c r="F8" s="182">
        <f>D8*E8</f>
        <v>0</v>
      </c>
    </row>
    <row r="9" spans="1:14" ht="15.75" customHeight="1" thickBot="1" x14ac:dyDescent="0.25">
      <c r="A9" s="448">
        <v>4</v>
      </c>
      <c r="B9" s="405" t="s">
        <v>528</v>
      </c>
      <c r="C9" s="404" t="s">
        <v>3</v>
      </c>
      <c r="D9" s="406">
        <v>2.7450000000000001</v>
      </c>
      <c r="E9" s="188"/>
      <c r="F9" s="182">
        <f>D9*E9</f>
        <v>0</v>
      </c>
    </row>
    <row r="10" spans="1:14" ht="15.75" customHeight="1" thickBot="1" x14ac:dyDescent="0.3">
      <c r="A10" s="513" t="s">
        <v>21</v>
      </c>
      <c r="B10" s="514"/>
      <c r="C10" s="187"/>
      <c r="D10" s="159">
        <f>D6</f>
        <v>1</v>
      </c>
      <c r="E10" s="158">
        <f>F10/D10</f>
        <v>0</v>
      </c>
      <c r="F10" s="157">
        <f>SUM(F6:F9)</f>
        <v>0</v>
      </c>
    </row>
    <row r="11" spans="1:14" ht="13.5" thickBot="1" x14ac:dyDescent="0.25"/>
    <row r="12" spans="1:14" ht="15.75" customHeight="1" thickBot="1" x14ac:dyDescent="0.25">
      <c r="A12" s="238" t="s">
        <v>15</v>
      </c>
      <c r="B12" s="201" t="s">
        <v>22</v>
      </c>
      <c r="C12" s="200" t="s">
        <v>17</v>
      </c>
      <c r="D12" s="199" t="s">
        <v>18</v>
      </c>
      <c r="E12" s="199" t="s">
        <v>19</v>
      </c>
      <c r="F12" s="237" t="s">
        <v>20</v>
      </c>
    </row>
    <row r="13" spans="1:14" x14ac:dyDescent="0.2">
      <c r="A13" s="400">
        <v>1</v>
      </c>
      <c r="B13" s="463" t="s">
        <v>527</v>
      </c>
      <c r="C13" s="104" t="s">
        <v>3</v>
      </c>
      <c r="D13" s="188">
        <v>2.75</v>
      </c>
      <c r="E13" s="188"/>
      <c r="F13" s="182">
        <f>D13*E13</f>
        <v>0</v>
      </c>
    </row>
    <row r="14" spans="1:14" x14ac:dyDescent="0.2">
      <c r="A14" s="189">
        <v>2</v>
      </c>
      <c r="B14" s="40" t="s">
        <v>526</v>
      </c>
      <c r="C14" s="164" t="s">
        <v>207</v>
      </c>
      <c r="D14" s="188">
        <f>3.505*2+1.8</f>
        <v>8.81</v>
      </c>
      <c r="E14" s="188"/>
      <c r="F14" s="182">
        <f>D14*E14</f>
        <v>0</v>
      </c>
    </row>
    <row r="15" spans="1:14" x14ac:dyDescent="0.2">
      <c r="A15" s="189">
        <v>3</v>
      </c>
      <c r="B15" s="40" t="s">
        <v>525</v>
      </c>
      <c r="C15" s="164" t="s">
        <v>207</v>
      </c>
      <c r="D15" s="188">
        <v>17.600000000000001</v>
      </c>
      <c r="E15" s="188"/>
      <c r="F15" s="182">
        <f>D15*E15</f>
        <v>0</v>
      </c>
    </row>
    <row r="16" spans="1:14" x14ac:dyDescent="0.2">
      <c r="A16" s="189">
        <v>4</v>
      </c>
      <c r="B16" s="408"/>
      <c r="C16" s="409"/>
      <c r="D16" s="409"/>
      <c r="E16" s="188"/>
      <c r="F16" s="188"/>
    </row>
    <row r="17" spans="1:6" x14ac:dyDescent="0.2">
      <c r="A17" s="189">
        <v>5</v>
      </c>
      <c r="B17" s="227"/>
      <c r="C17" s="409"/>
      <c r="D17" s="409"/>
      <c r="E17" s="188"/>
      <c r="F17" s="188"/>
    </row>
    <row r="18" spans="1:6" x14ac:dyDescent="0.2">
      <c r="A18" s="189">
        <v>6</v>
      </c>
      <c r="B18" s="227"/>
      <c r="C18" s="409"/>
      <c r="D18" s="409"/>
      <c r="E18" s="188"/>
      <c r="F18" s="188"/>
    </row>
    <row r="19" spans="1:6" x14ac:dyDescent="0.2">
      <c r="A19" s="189">
        <v>7</v>
      </c>
      <c r="B19" s="227"/>
      <c r="C19" s="409"/>
      <c r="D19" s="409"/>
      <c r="E19" s="188"/>
      <c r="F19" s="188"/>
    </row>
    <row r="20" spans="1:6" x14ac:dyDescent="0.2">
      <c r="A20" s="189">
        <v>8</v>
      </c>
      <c r="B20" s="227"/>
      <c r="C20" s="409"/>
      <c r="D20" s="409"/>
      <c r="E20" s="188"/>
      <c r="F20" s="188"/>
    </row>
    <row r="21" spans="1:6" x14ac:dyDescent="0.2">
      <c r="A21" s="189">
        <v>9</v>
      </c>
      <c r="B21" s="227"/>
      <c r="C21" s="409"/>
      <c r="D21" s="409"/>
      <c r="E21" s="188"/>
      <c r="F21" s="188"/>
    </row>
    <row r="22" spans="1:6" ht="15.75" customHeight="1" thickBot="1" x14ac:dyDescent="0.3">
      <c r="A22" s="550" t="s">
        <v>21</v>
      </c>
      <c r="B22" s="529"/>
      <c r="C22" s="203"/>
      <c r="D22" s="202">
        <f>D6</f>
        <v>1</v>
      </c>
      <c r="E22" s="202">
        <f>F22/D22</f>
        <v>0</v>
      </c>
      <c r="F22" s="236">
        <f>SUM(F13:H21)</f>
        <v>0</v>
      </c>
    </row>
    <row r="23" spans="1:6" ht="13.5" thickBot="1" x14ac:dyDescent="0.25"/>
    <row r="24" spans="1:6" ht="15.75" customHeight="1" thickBot="1" x14ac:dyDescent="0.25">
      <c r="A24" s="177" t="s">
        <v>23</v>
      </c>
      <c r="B24" s="176" t="s">
        <v>24</v>
      </c>
      <c r="C24" s="176" t="s">
        <v>17</v>
      </c>
      <c r="D24" s="175" t="s">
        <v>18</v>
      </c>
      <c r="E24" s="174" t="s">
        <v>19</v>
      </c>
      <c r="F24" s="173" t="s">
        <v>20</v>
      </c>
    </row>
    <row r="25" spans="1:6" ht="15.75" customHeight="1" x14ac:dyDescent="0.2">
      <c r="A25" s="172">
        <v>1</v>
      </c>
      <c r="B25" s="171" t="s">
        <v>25</v>
      </c>
      <c r="C25" s="170" t="s">
        <v>26</v>
      </c>
      <c r="D25" s="169">
        <v>1</v>
      </c>
      <c r="E25" s="168">
        <f>F10</f>
        <v>0</v>
      </c>
      <c r="F25" s="167">
        <f>E25</f>
        <v>0</v>
      </c>
    </row>
    <row r="26" spans="1:6" ht="15.75" customHeight="1" thickBot="1" x14ac:dyDescent="0.25">
      <c r="A26" s="166">
        <v>2</v>
      </c>
      <c r="B26" s="165" t="s">
        <v>27</v>
      </c>
      <c r="C26" s="164" t="s">
        <v>26</v>
      </c>
      <c r="D26" s="163">
        <v>1</v>
      </c>
      <c r="E26" s="162">
        <f>F22</f>
        <v>0</v>
      </c>
      <c r="F26" s="161">
        <f>E26</f>
        <v>0</v>
      </c>
    </row>
    <row r="27" spans="1:6" ht="15.75" customHeight="1" thickBot="1" x14ac:dyDescent="0.3">
      <c r="A27" s="513" t="s">
        <v>21</v>
      </c>
      <c r="B27" s="516"/>
      <c r="C27" s="160"/>
      <c r="D27" s="159">
        <f>D6</f>
        <v>1</v>
      </c>
      <c r="E27" s="158">
        <f>F27/D27</f>
        <v>0</v>
      </c>
      <c r="F27" s="157">
        <f>F25+F26</f>
        <v>0</v>
      </c>
    </row>
    <row r="29" spans="1:6" hidden="1" x14ac:dyDescent="0.2">
      <c r="C29" s="558" t="s">
        <v>69</v>
      </c>
      <c r="D29" s="559"/>
      <c r="E29" s="156">
        <v>0</v>
      </c>
      <c r="F29" s="155">
        <f>F27*E29</f>
        <v>0</v>
      </c>
    </row>
    <row r="30" spans="1:6" ht="13.5" hidden="1" x14ac:dyDescent="0.25">
      <c r="C30" s="556" t="s">
        <v>64</v>
      </c>
      <c r="D30" s="557"/>
      <c r="E30" s="154" t="s">
        <v>14</v>
      </c>
      <c r="F30" s="153">
        <f>F29+F27</f>
        <v>0</v>
      </c>
    </row>
    <row r="31" spans="1:6" hidden="1" x14ac:dyDescent="0.2">
      <c r="C31" s="548" t="s">
        <v>70</v>
      </c>
      <c r="D31" s="549"/>
      <c r="E31" s="154">
        <v>0</v>
      </c>
      <c r="F31" s="153">
        <f>E31*F30</f>
        <v>0</v>
      </c>
    </row>
    <row r="32" spans="1:6" ht="13.5" hidden="1" x14ac:dyDescent="0.25">
      <c r="C32" s="556" t="s">
        <v>65</v>
      </c>
      <c r="D32" s="557"/>
      <c r="E32" s="154" t="s">
        <v>14</v>
      </c>
      <c r="F32" s="153">
        <f>F30+F31</f>
        <v>0</v>
      </c>
    </row>
    <row r="33" spans="1:8" hidden="1" x14ac:dyDescent="0.2">
      <c r="C33" s="548" t="s">
        <v>135</v>
      </c>
      <c r="D33" s="549"/>
      <c r="E33" s="154">
        <v>0</v>
      </c>
      <c r="F33" s="153">
        <f>E33*F25</f>
        <v>0</v>
      </c>
    </row>
    <row r="34" spans="1:8" hidden="1" x14ac:dyDescent="0.2">
      <c r="C34" s="548" t="s">
        <v>66</v>
      </c>
      <c r="D34" s="549"/>
      <c r="E34" s="154"/>
      <c r="F34" s="153">
        <f>F32*E34</f>
        <v>0</v>
      </c>
    </row>
    <row r="35" spans="1:8" ht="13.5" hidden="1" x14ac:dyDescent="0.25">
      <c r="C35" s="551" t="s">
        <v>67</v>
      </c>
      <c r="D35" s="552"/>
      <c r="E35" s="152"/>
      <c r="F35" s="151">
        <f>F32+F33+F34</f>
        <v>0</v>
      </c>
      <c r="G35" s="150">
        <f>F25</f>
        <v>0</v>
      </c>
      <c r="H35" s="150">
        <f>F26</f>
        <v>0</v>
      </c>
    </row>
    <row r="36" spans="1:8" ht="13.5" hidden="1" thickBot="1" x14ac:dyDescent="0.25">
      <c r="C36" s="553" t="s">
        <v>68</v>
      </c>
      <c r="D36" s="554"/>
      <c r="E36" s="149"/>
      <c r="F36" s="148">
        <f>F35/6</f>
        <v>0</v>
      </c>
    </row>
    <row r="38" spans="1:8" customFormat="1" ht="15" x14ac:dyDescent="0.25">
      <c r="A38" s="504" t="s">
        <v>62</v>
      </c>
      <c r="B38" s="504"/>
      <c r="C38" s="504" t="s">
        <v>63</v>
      </c>
      <c r="D38" s="504"/>
      <c r="E38" s="504"/>
      <c r="F38" s="504"/>
    </row>
    <row r="39" spans="1:8" customFormat="1" ht="15" x14ac:dyDescent="0.25">
      <c r="A39" s="504" t="s">
        <v>251</v>
      </c>
      <c r="B39" s="504"/>
      <c r="C39" s="504" t="s">
        <v>524</v>
      </c>
      <c r="D39" s="504"/>
      <c r="E39" s="504"/>
      <c r="F39" s="504"/>
    </row>
    <row r="40" spans="1:8" customFormat="1" ht="15" x14ac:dyDescent="0.25">
      <c r="A40" s="447"/>
      <c r="B40" s="240" t="s">
        <v>257</v>
      </c>
      <c r="C40" s="447" t="s">
        <v>257</v>
      </c>
      <c r="D40" s="447"/>
      <c r="E40" s="447"/>
      <c r="F40" s="447"/>
    </row>
    <row r="41" spans="1:8" customFormat="1" ht="36.75" customHeight="1" x14ac:dyDescent="0.25">
      <c r="A41" s="504" t="s">
        <v>256</v>
      </c>
      <c r="B41" s="504"/>
      <c r="C41" s="504" t="s">
        <v>523</v>
      </c>
      <c r="D41" s="504"/>
      <c r="E41" s="504"/>
      <c r="F41" s="504"/>
    </row>
  </sheetData>
  <mergeCells count="21">
    <mergeCell ref="A41:B41"/>
    <mergeCell ref="C41:F41"/>
    <mergeCell ref="C34:D34"/>
    <mergeCell ref="C35:D35"/>
    <mergeCell ref="C36:D36"/>
    <mergeCell ref="A38:B38"/>
    <mergeCell ref="C38:F38"/>
    <mergeCell ref="A39:B39"/>
    <mergeCell ref="K5:N5"/>
    <mergeCell ref="A10:B10"/>
    <mergeCell ref="C39:F39"/>
    <mergeCell ref="C31:D31"/>
    <mergeCell ref="C32:D32"/>
    <mergeCell ref="C33:D33"/>
    <mergeCell ref="A22:B22"/>
    <mergeCell ref="A27:B27"/>
    <mergeCell ref="C29:D29"/>
    <mergeCell ref="C30:D30"/>
    <mergeCell ref="C1:F1"/>
    <mergeCell ref="A2:B2"/>
    <mergeCell ref="A3:F3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92</vt:i4>
      </vt:variant>
      <vt:variant>
        <vt:lpstr>Именованные диапазоны</vt:lpstr>
      </vt:variant>
      <vt:variant>
        <vt:i4>4</vt:i4>
      </vt:variant>
    </vt:vector>
  </HeadingPairs>
  <TitlesOfParts>
    <vt:vector size="96" baseType="lpstr">
      <vt:lpstr>Дц</vt:lpstr>
      <vt:lpstr>П1</vt:lpstr>
      <vt:lpstr>П2</vt:lpstr>
      <vt:lpstr>П3</vt:lpstr>
      <vt:lpstr>П4</vt:lpstr>
      <vt:lpstr>П5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9_1</vt:lpstr>
      <vt:lpstr>10</vt:lpstr>
      <vt:lpstr>11</vt:lpstr>
      <vt:lpstr>12</vt:lpstr>
      <vt:lpstr>13</vt:lpstr>
      <vt:lpstr>14</vt:lpstr>
      <vt:lpstr>18</vt:lpstr>
      <vt:lpstr>21</vt:lpstr>
      <vt:lpstr>26</vt:lpstr>
      <vt:lpstr>26_1</vt:lpstr>
      <vt:lpstr>27</vt:lpstr>
      <vt:lpstr>27_1</vt:lpstr>
      <vt:lpstr>29</vt:lpstr>
      <vt:lpstr>33</vt:lpstr>
      <vt:lpstr>32</vt:lpstr>
      <vt:lpstr>35</vt:lpstr>
      <vt:lpstr>36</vt:lpstr>
      <vt:lpstr>37</vt:lpstr>
      <vt:lpstr>38</vt:lpstr>
      <vt:lpstr>38_1</vt:lpstr>
      <vt:lpstr>39</vt:lpstr>
      <vt:lpstr>39_1</vt:lpstr>
      <vt:lpstr>40</vt:lpstr>
      <vt:lpstr>40_1</vt:lpstr>
      <vt:lpstr>41</vt:lpstr>
      <vt:lpstr>46</vt:lpstr>
      <vt:lpstr>46_1</vt:lpstr>
      <vt:lpstr>47</vt:lpstr>
      <vt:lpstr>48</vt:lpstr>
      <vt:lpstr>49</vt:lpstr>
      <vt:lpstr>53</vt:lpstr>
      <vt:lpstr>53_1</vt:lpstr>
      <vt:lpstr>58</vt:lpstr>
      <vt:lpstr>59</vt:lpstr>
      <vt:lpstr>60_1</vt:lpstr>
      <vt:lpstr>61</vt:lpstr>
      <vt:lpstr>69</vt:lpstr>
      <vt:lpstr>70</vt:lpstr>
      <vt:lpstr>100</vt:lpstr>
      <vt:lpstr>101</vt:lpstr>
      <vt:lpstr>102</vt:lpstr>
      <vt:lpstr>103</vt:lpstr>
      <vt:lpstr>110</vt:lpstr>
      <vt:lpstr>111</vt:lpstr>
      <vt:lpstr>113</vt:lpstr>
      <vt:lpstr>113а</vt:lpstr>
      <vt:lpstr>114</vt:lpstr>
      <vt:lpstr>114а</vt:lpstr>
      <vt:lpstr>115</vt:lpstr>
      <vt:lpstr>116</vt:lpstr>
      <vt:lpstr>117</vt:lpstr>
      <vt:lpstr>117а</vt:lpstr>
      <vt:lpstr>118</vt:lpstr>
      <vt:lpstr>119</vt:lpstr>
      <vt:lpstr>120</vt:lpstr>
      <vt:lpstr>121</vt:lpstr>
      <vt:lpstr>122</vt:lpstr>
      <vt:lpstr>123</vt:lpstr>
      <vt:lpstr>124</vt:lpstr>
      <vt:lpstr>125</vt:lpstr>
      <vt:lpstr>126</vt:lpstr>
      <vt:lpstr>127</vt:lpstr>
      <vt:lpstr>128</vt:lpstr>
      <vt:lpstr>129</vt:lpstr>
      <vt:lpstr>130</vt:lpstr>
      <vt:lpstr>131</vt:lpstr>
      <vt:lpstr>132</vt:lpstr>
      <vt:lpstr>133</vt:lpstr>
      <vt:lpstr>139</vt:lpstr>
      <vt:lpstr>141</vt:lpstr>
      <vt:lpstr>142</vt:lpstr>
      <vt:lpstr>144</vt:lpstr>
      <vt:lpstr>145</vt:lpstr>
      <vt:lpstr>199</vt:lpstr>
      <vt:lpstr>200</vt:lpstr>
      <vt:lpstr>112</vt:lpstr>
      <vt:lpstr>ВО1</vt:lpstr>
      <vt:lpstr>'199'!Область_печати</vt:lpstr>
      <vt:lpstr>'200'!Область_печати</vt:lpstr>
      <vt:lpstr>ВО1!Область_печати</vt:lpstr>
      <vt:lpstr>Дц!Область_печати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2013-11-19T09:17:45Z</cp:lastPrinted>
  <dcterms:created xsi:type="dcterms:W3CDTF">1996-10-08T23:32:33Z</dcterms:created>
  <dcterms:modified xsi:type="dcterms:W3CDTF">2014-07-13T12:16:30Z</dcterms:modified>
</cp:coreProperties>
</file>